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8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31" i="1" l="1"/>
  <c r="J131" i="1" s="1"/>
  <c r="G131" i="1"/>
  <c r="E131" i="1"/>
  <c r="C131" i="1"/>
  <c r="K131" i="1" l="1"/>
  <c r="K140" i="1" s="1"/>
  <c r="N142" i="1"/>
  <c r="M141" i="1"/>
  <c r="I142" i="1"/>
  <c r="I143" i="1" s="1"/>
  <c r="K139" i="1" l="1"/>
  <c r="D126" i="1"/>
  <c r="D122" i="1"/>
  <c r="M126" i="1"/>
  <c r="M114" i="1"/>
  <c r="N114" i="1"/>
  <c r="H130" i="1"/>
  <c r="G130" i="1" s="1"/>
  <c r="E130" i="1"/>
  <c r="C130" i="1"/>
  <c r="D130" i="1" s="1"/>
  <c r="J130" i="1" l="1"/>
  <c r="H129" i="1"/>
  <c r="J129" i="1" s="1"/>
  <c r="K129" i="1" s="1"/>
  <c r="G129" i="1"/>
  <c r="E129" i="1"/>
  <c r="C129" i="1"/>
  <c r="K130" i="1" l="1"/>
  <c r="M130" i="1"/>
  <c r="N130" i="1"/>
  <c r="J128" i="1"/>
  <c r="K128" i="1" s="1"/>
  <c r="H128" i="1"/>
  <c r="G128" i="1"/>
  <c r="E128" i="1"/>
  <c r="C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G22" i="1" l="1"/>
  <c r="J22" i="1"/>
  <c r="G23" i="1"/>
  <c r="E127" i="1"/>
  <c r="C127" i="1"/>
  <c r="J23" i="1" l="1"/>
  <c r="J24" i="1" l="1"/>
  <c r="G24" i="1"/>
  <c r="E126" i="1"/>
  <c r="C126" i="1"/>
  <c r="G25" i="1" l="1"/>
  <c r="J25" i="1"/>
  <c r="J26" i="1" l="1"/>
  <c r="G26" i="1"/>
  <c r="E125" i="1"/>
  <c r="C125" i="1"/>
  <c r="G27" i="1" l="1"/>
  <c r="J27" i="1"/>
  <c r="G28" i="1" l="1"/>
  <c r="J28" i="1"/>
  <c r="E124" i="1"/>
  <c r="C124" i="1"/>
  <c r="J29" i="1" l="1"/>
  <c r="G29" i="1"/>
  <c r="J30" i="1" l="1"/>
  <c r="G30" i="1"/>
  <c r="E123" i="1"/>
  <c r="C123" i="1"/>
  <c r="J31" i="1" l="1"/>
  <c r="G31" i="1"/>
  <c r="J32" i="1" l="1"/>
  <c r="G32" i="1"/>
  <c r="E122" i="1"/>
  <c r="C122" i="1"/>
  <c r="J33" i="1" l="1"/>
  <c r="G33" i="1"/>
  <c r="G34" i="1" l="1"/>
  <c r="J34" i="1"/>
  <c r="E121" i="1"/>
  <c r="C121" i="1"/>
  <c r="C120" i="1"/>
  <c r="G35" i="1" l="1"/>
  <c r="J35" i="1"/>
  <c r="G36" i="1" l="1"/>
  <c r="J36" i="1"/>
  <c r="E120" i="1"/>
  <c r="J37" i="1" l="1"/>
  <c r="G37" i="1"/>
  <c r="E119" i="1"/>
  <c r="C119" i="1"/>
  <c r="G38" i="1" l="1"/>
  <c r="J38" i="1"/>
  <c r="J39" i="1" l="1"/>
  <c r="G39" i="1"/>
  <c r="E118" i="1"/>
  <c r="C118" i="1"/>
  <c r="G40" i="1" l="1"/>
  <c r="J40" i="1"/>
  <c r="J41" i="1" l="1"/>
  <c r="G41" i="1"/>
  <c r="E117" i="1"/>
  <c r="C117" i="1"/>
  <c r="G42" i="1" l="1"/>
  <c r="J42" i="1"/>
  <c r="E116" i="1"/>
  <c r="C116" i="1"/>
  <c r="G43" i="1" l="1"/>
  <c r="J43" i="1"/>
  <c r="E115" i="1"/>
  <c r="C115" i="1"/>
  <c r="D118" i="1" s="1"/>
  <c r="G44" i="1" l="1"/>
  <c r="J44" i="1"/>
  <c r="J45" i="1" l="1"/>
  <c r="G45" i="1"/>
  <c r="E114" i="1"/>
  <c r="C114" i="1"/>
  <c r="J46" i="1" l="1"/>
  <c r="G46" i="1"/>
  <c r="J47" i="1" l="1"/>
  <c r="G47" i="1"/>
  <c r="E112" i="1"/>
  <c r="C112" i="1"/>
  <c r="J48" i="1" l="1"/>
  <c r="G48" i="1"/>
  <c r="E113" i="1"/>
  <c r="C113" i="1"/>
  <c r="J49" i="1" l="1"/>
  <c r="G49" i="1"/>
  <c r="G50" i="1" l="1"/>
  <c r="J50" i="1"/>
  <c r="E110" i="1"/>
  <c r="C110" i="1"/>
  <c r="J51" i="1" l="1"/>
  <c r="G51" i="1"/>
  <c r="E109" i="1"/>
  <c r="C109" i="1"/>
  <c r="G52" i="1" l="1"/>
  <c r="J52" i="1"/>
  <c r="E108" i="1"/>
  <c r="C108" i="1"/>
  <c r="J53" i="1" l="1"/>
  <c r="G53" i="1"/>
  <c r="E107" i="1"/>
  <c r="C107" i="1"/>
  <c r="D110" i="1" s="1"/>
  <c r="J54" i="1" l="1"/>
  <c r="G54" i="1"/>
  <c r="E106" i="1"/>
  <c r="C106" i="1"/>
  <c r="J55" i="1" l="1"/>
  <c r="G55" i="1"/>
  <c r="G56" i="1" l="1"/>
  <c r="J56" i="1"/>
  <c r="E105" i="1"/>
  <c r="C105" i="1"/>
  <c r="J57" i="1" l="1"/>
  <c r="G57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D106" i="1" s="1"/>
  <c r="C104" i="1"/>
  <c r="C111" i="1"/>
  <c r="D114" i="1" s="1"/>
  <c r="C3" i="1"/>
  <c r="C2" i="1"/>
  <c r="G58" i="1" l="1"/>
  <c r="J58" i="1"/>
  <c r="D6" i="1"/>
  <c r="D102" i="1"/>
  <c r="D98" i="1"/>
  <c r="D94" i="1"/>
  <c r="D90" i="1"/>
  <c r="D86" i="1"/>
  <c r="D82" i="1"/>
  <c r="D78" i="1"/>
  <c r="D74" i="1"/>
  <c r="D70" i="1"/>
  <c r="D66" i="1"/>
  <c r="D62" i="1"/>
  <c r="D58" i="1"/>
  <c r="D54" i="1"/>
  <c r="D50" i="1"/>
  <c r="D46" i="1"/>
  <c r="D42" i="1"/>
  <c r="D38" i="1"/>
  <c r="D34" i="1"/>
  <c r="D30" i="1"/>
  <c r="D26" i="1"/>
  <c r="D22" i="1"/>
  <c r="D18" i="1"/>
  <c r="D14" i="1"/>
  <c r="D10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J59" i="1" l="1"/>
  <c r="G59" i="1"/>
  <c r="E104" i="1"/>
  <c r="G60" i="1" l="1"/>
  <c r="J60" i="1"/>
  <c r="E103" i="1"/>
  <c r="J61" i="1" l="1"/>
  <c r="G61" i="1"/>
  <c r="E102" i="1"/>
  <c r="J62" i="1" l="1"/>
  <c r="G62" i="1"/>
  <c r="E111" i="1"/>
  <c r="J63" i="1" l="1"/>
  <c r="G63" i="1"/>
  <c r="E101" i="1"/>
  <c r="J64" i="1" l="1"/>
  <c r="G64" i="1"/>
  <c r="E100" i="1"/>
  <c r="J65" i="1" l="1"/>
  <c r="G65" i="1"/>
  <c r="E98" i="1"/>
  <c r="G66" i="1" l="1"/>
  <c r="J66" i="1"/>
  <c r="E99" i="1"/>
  <c r="J67" i="1" l="1"/>
  <c r="G67" i="1"/>
  <c r="E96" i="1"/>
  <c r="J68" i="1" l="1"/>
  <c r="G68" i="1"/>
  <c r="E95" i="1"/>
  <c r="G69" i="1" l="1"/>
  <c r="J69" i="1"/>
  <c r="E94" i="1"/>
  <c r="J70" i="1" l="1"/>
  <c r="G70" i="1"/>
  <c r="E97" i="1"/>
  <c r="J71" i="1" l="1"/>
  <c r="G71" i="1"/>
  <c r="E92" i="1"/>
  <c r="G72" i="1" l="1"/>
  <c r="J72" i="1"/>
  <c r="E93" i="1"/>
  <c r="G73" i="1" l="1"/>
  <c r="J73" i="1"/>
  <c r="E91" i="1"/>
  <c r="G74" i="1" l="1"/>
  <c r="J74" i="1"/>
  <c r="E89" i="1"/>
  <c r="J75" i="1" l="1"/>
  <c r="G75" i="1"/>
  <c r="E90" i="1"/>
  <c r="G76" i="1" l="1"/>
  <c r="J76" i="1"/>
  <c r="E88" i="1"/>
  <c r="J77" i="1" l="1"/>
  <c r="G77" i="1"/>
  <c r="E87" i="1"/>
  <c r="J78" i="1" l="1"/>
  <c r="G78" i="1"/>
  <c r="E86" i="1"/>
  <c r="J79" i="1" l="1"/>
  <c r="G79" i="1"/>
  <c r="E85" i="1"/>
  <c r="J80" i="1" l="1"/>
  <c r="G80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M34" i="1"/>
  <c r="J3" i="1"/>
  <c r="J2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4" i="1"/>
  <c r="G3" i="1"/>
  <c r="G2" i="1"/>
  <c r="E2" i="1"/>
  <c r="J81" i="1" l="1"/>
  <c r="K81" i="1" s="1"/>
  <c r="G81" i="1"/>
  <c r="K17" i="1"/>
  <c r="M18" i="1"/>
  <c r="K18" i="1"/>
  <c r="K78" i="1"/>
  <c r="M78" i="1"/>
  <c r="K74" i="1"/>
  <c r="M74" i="1"/>
  <c r="K70" i="1"/>
  <c r="M70" i="1"/>
  <c r="M66" i="1"/>
  <c r="O66" i="1"/>
  <c r="K62" i="1"/>
  <c r="M62" i="1"/>
  <c r="K58" i="1"/>
  <c r="M58" i="1"/>
  <c r="K54" i="1"/>
  <c r="M54" i="1"/>
  <c r="N50" i="1"/>
  <c r="M50" i="1"/>
  <c r="K46" i="1"/>
  <c r="M46" i="1"/>
  <c r="K42" i="1"/>
  <c r="M42" i="1"/>
  <c r="K38" i="1"/>
  <c r="M38" i="1"/>
  <c r="K30" i="1"/>
  <c r="M30" i="1"/>
  <c r="K26" i="1"/>
  <c r="M26" i="1"/>
  <c r="K22" i="1"/>
  <c r="M22" i="1"/>
  <c r="M14" i="1"/>
  <c r="M10" i="1"/>
  <c r="M6" i="1"/>
  <c r="N66" i="1"/>
  <c r="K34" i="1"/>
  <c r="N34" i="1"/>
  <c r="O34" i="1"/>
  <c r="N18" i="1"/>
  <c r="K80" i="1"/>
  <c r="K76" i="1"/>
  <c r="K72" i="1"/>
  <c r="K68" i="1"/>
  <c r="K64" i="1"/>
  <c r="K60" i="1"/>
  <c r="K56" i="1"/>
  <c r="K52" i="1"/>
  <c r="K48" i="1"/>
  <c r="K44" i="1"/>
  <c r="K40" i="1"/>
  <c r="K36" i="1"/>
  <c r="K32" i="1"/>
  <c r="K28" i="1"/>
  <c r="K24" i="1"/>
  <c r="K20" i="1"/>
  <c r="K77" i="1"/>
  <c r="K73" i="1"/>
  <c r="K69" i="1"/>
  <c r="K65" i="1"/>
  <c r="K79" i="1"/>
  <c r="K75" i="1"/>
  <c r="K71" i="1"/>
  <c r="K67" i="1"/>
  <c r="K63" i="1"/>
  <c r="K59" i="1"/>
  <c r="K55" i="1"/>
  <c r="K51" i="1"/>
  <c r="K47" i="1"/>
  <c r="K43" i="1"/>
  <c r="K39" i="1"/>
  <c r="K35" i="1"/>
  <c r="K31" i="1"/>
  <c r="K27" i="1"/>
  <c r="K23" i="1"/>
  <c r="K19" i="1"/>
  <c r="K50" i="1"/>
  <c r="K66" i="1"/>
  <c r="K61" i="1"/>
  <c r="K57" i="1"/>
  <c r="K53" i="1"/>
  <c r="K49" i="1"/>
  <c r="K45" i="1"/>
  <c r="K41" i="1"/>
  <c r="K37" i="1"/>
  <c r="K33" i="1"/>
  <c r="K29" i="1"/>
  <c r="K25" i="1"/>
  <c r="K21" i="1"/>
  <c r="E84" i="1"/>
  <c r="J82" i="1" l="1"/>
  <c r="G82" i="1"/>
  <c r="E83" i="1"/>
  <c r="J83" i="1" l="1"/>
  <c r="K83" i="1" s="1"/>
  <c r="G83" i="1"/>
  <c r="M82" i="1"/>
  <c r="N82" i="1"/>
  <c r="K82" i="1"/>
  <c r="E82" i="1"/>
  <c r="J84" i="1" l="1"/>
  <c r="K84" i="1" s="1"/>
  <c r="G84" i="1"/>
  <c r="E81" i="1"/>
  <c r="G85" i="1" l="1"/>
  <c r="J85" i="1"/>
  <c r="K85" i="1" s="1"/>
  <c r="E80" i="1"/>
  <c r="E79" i="1"/>
  <c r="E77" i="1"/>
  <c r="E76" i="1"/>
  <c r="E75" i="1"/>
  <c r="E73" i="1"/>
  <c r="E72" i="1"/>
  <c r="E71" i="1"/>
  <c r="E69" i="1"/>
  <c r="E68" i="1"/>
  <c r="E67" i="1"/>
  <c r="E65" i="1"/>
  <c r="E64" i="1"/>
  <c r="E63" i="1"/>
  <c r="E61" i="1"/>
  <c r="E60" i="1"/>
  <c r="E59" i="1"/>
  <c r="E57" i="1"/>
  <c r="E56" i="1"/>
  <c r="E55" i="1"/>
  <c r="E53" i="1"/>
  <c r="E52" i="1"/>
  <c r="E51" i="1"/>
  <c r="G86" i="1" l="1"/>
  <c r="J86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G87" i="1" l="1"/>
  <c r="J87" i="1"/>
  <c r="K87" i="1" s="1"/>
  <c r="M86" i="1"/>
  <c r="K86" i="1"/>
  <c r="E50" i="1"/>
  <c r="E54" i="1"/>
  <c r="E58" i="1"/>
  <c r="E62" i="1"/>
  <c r="E66" i="1"/>
  <c r="E70" i="1"/>
  <c r="E74" i="1"/>
  <c r="E78" i="1"/>
  <c r="J88" i="1" l="1"/>
  <c r="K88" i="1" s="1"/>
  <c r="G88" i="1"/>
  <c r="G89" i="1" l="1"/>
  <c r="J89" i="1"/>
  <c r="K89" i="1" s="1"/>
  <c r="G90" i="1" l="1"/>
  <c r="J90" i="1"/>
  <c r="J91" i="1" l="1"/>
  <c r="K91" i="1" s="1"/>
  <c r="G91" i="1"/>
  <c r="K90" i="1"/>
  <c r="M90" i="1"/>
  <c r="G92" i="1" l="1"/>
  <c r="J92" i="1"/>
  <c r="K92" i="1" s="1"/>
  <c r="G93" i="1" l="1"/>
  <c r="J93" i="1"/>
  <c r="K93" i="1" s="1"/>
  <c r="J94" i="1" l="1"/>
  <c r="G94" i="1"/>
  <c r="J95" i="1" l="1"/>
  <c r="K95" i="1" s="1"/>
  <c r="G95" i="1"/>
  <c r="K94" i="1"/>
  <c r="M94" i="1"/>
  <c r="G96" i="1" l="1"/>
  <c r="J96" i="1"/>
  <c r="K96" i="1" s="1"/>
  <c r="J97" i="1" l="1"/>
  <c r="K97" i="1" s="1"/>
  <c r="G97" i="1"/>
  <c r="J98" i="1" l="1"/>
  <c r="G98" i="1"/>
  <c r="G99" i="1" l="1"/>
  <c r="J99" i="1"/>
  <c r="K99" i="1" s="1"/>
  <c r="M98" i="1"/>
  <c r="O98" i="1"/>
  <c r="O143" i="1" s="1"/>
  <c r="N98" i="1"/>
  <c r="K98" i="1"/>
  <c r="G100" i="1" l="1"/>
  <c r="J100" i="1"/>
  <c r="K100" i="1" s="1"/>
  <c r="J101" i="1" l="1"/>
  <c r="K101" i="1" s="1"/>
  <c r="G101" i="1"/>
  <c r="J102" i="1" l="1"/>
  <c r="G102" i="1"/>
  <c r="K102" i="1" l="1"/>
  <c r="M102" i="1"/>
  <c r="J103" i="1"/>
  <c r="K103" i="1" s="1"/>
  <c r="G103" i="1"/>
  <c r="J104" i="1" l="1"/>
  <c r="K104" i="1" s="1"/>
  <c r="G104" i="1"/>
  <c r="G105" i="1" l="1"/>
  <c r="J105" i="1"/>
  <c r="K105" i="1" s="1"/>
  <c r="J106" i="1" l="1"/>
  <c r="G106" i="1"/>
  <c r="K106" i="1" l="1"/>
  <c r="M106" i="1"/>
  <c r="J107" i="1"/>
  <c r="K107" i="1" s="1"/>
  <c r="G107" i="1"/>
  <c r="J108" i="1" l="1"/>
  <c r="K108" i="1" s="1"/>
  <c r="G108" i="1"/>
  <c r="G109" i="1" l="1"/>
  <c r="J109" i="1"/>
  <c r="K109" i="1" s="1"/>
  <c r="J110" i="1" l="1"/>
  <c r="G110" i="1"/>
  <c r="K110" i="1" l="1"/>
  <c r="M110" i="1"/>
  <c r="J111" i="1"/>
  <c r="K111" i="1" s="1"/>
  <c r="G111" i="1"/>
  <c r="J112" i="1" l="1"/>
  <c r="K112" i="1" s="1"/>
  <c r="G112" i="1"/>
  <c r="G113" i="1" l="1"/>
  <c r="J113" i="1"/>
  <c r="K113" i="1" s="1"/>
  <c r="J114" i="1" l="1"/>
  <c r="G114" i="1"/>
  <c r="K114" i="1" l="1"/>
  <c r="J115" i="1"/>
  <c r="K115" i="1" s="1"/>
  <c r="G115" i="1"/>
  <c r="J116" i="1" l="1"/>
  <c r="K116" i="1" s="1"/>
  <c r="G116" i="1"/>
  <c r="G117" i="1" l="1"/>
  <c r="J117" i="1"/>
  <c r="K117" i="1" s="1"/>
  <c r="J118" i="1" l="1"/>
  <c r="G118" i="1"/>
  <c r="M118" i="1" l="1"/>
  <c r="K118" i="1"/>
  <c r="G119" i="1"/>
  <c r="J119" i="1"/>
  <c r="K119" i="1" s="1"/>
  <c r="J120" i="1" l="1"/>
  <c r="K120" i="1" s="1"/>
  <c r="G120" i="1"/>
  <c r="G121" i="1" l="1"/>
  <c r="J121" i="1"/>
  <c r="K121" i="1" s="1"/>
  <c r="J122" i="1" l="1"/>
  <c r="G122" i="1"/>
  <c r="K122" i="1" l="1"/>
  <c r="M122" i="1"/>
  <c r="G123" i="1"/>
  <c r="J123" i="1"/>
  <c r="K123" i="1" s="1"/>
  <c r="J124" i="1" l="1"/>
  <c r="K124" i="1" s="1"/>
  <c r="G124" i="1"/>
  <c r="G125" i="1" l="1"/>
  <c r="J125" i="1"/>
  <c r="K125" i="1" s="1"/>
  <c r="J126" i="1" l="1"/>
  <c r="G126" i="1"/>
  <c r="K126" i="1" l="1"/>
  <c r="J127" i="1"/>
  <c r="K127" i="1" s="1"/>
  <c r="G127" i="1"/>
</calcChain>
</file>

<file path=xl/sharedStrings.xml><?xml version="1.0" encoding="utf-8"?>
<sst xmlns="http://schemas.openxmlformats.org/spreadsheetml/2006/main" count="159" uniqueCount="35">
  <si>
    <t>Date</t>
  </si>
  <si>
    <t>Percent increase</t>
  </si>
  <si>
    <t>President</t>
  </si>
  <si>
    <t>Obama</t>
  </si>
  <si>
    <t>Bush</t>
  </si>
  <si>
    <t>Clinton</t>
  </si>
  <si>
    <t>Bush Sr.</t>
  </si>
  <si>
    <t>National Debt</t>
  </si>
  <si>
    <t>Fed Balance Sht</t>
  </si>
  <si>
    <t>Bal Tag</t>
  </si>
  <si>
    <t>Debt Tag</t>
  </si>
  <si>
    <t>Total Tag</t>
  </si>
  <si>
    <t>4-Yr Chg</t>
  </si>
  <si>
    <t>8-Yr Chg</t>
  </si>
  <si>
    <t>Trump</t>
  </si>
  <si>
    <t>1-Yr Chg</t>
  </si>
  <si>
    <t>average annual increase =</t>
  </si>
  <si>
    <t>average 4-Year increase =</t>
  </si>
  <si>
    <t>average 8-Year increase =</t>
  </si>
  <si>
    <t>average quarterly increase =</t>
  </si>
  <si>
    <t>Fed Rate</t>
  </si>
  <si>
    <t>Interest</t>
  </si>
  <si>
    <t>Annual</t>
  </si>
  <si>
    <t>maximum quarterly increase observed (from 3rd quarter 2008) =</t>
  </si>
  <si>
    <t>Joe&amp;Ho</t>
  </si>
  <si>
    <t>NOTE:  The Fed Rates shown in Column B are for the month prior to the Date shown in Column A</t>
  </si>
  <si>
    <t>Maximum level of Federal Reserve Balance Sheet =</t>
  </si>
  <si>
    <t>Percent of that maximum in the current balance =</t>
  </si>
  <si>
    <t>Mark Skidmore estimate</t>
  </si>
  <si>
    <t>The Mark Skidmore estimate comes from this interview: https://usawatchdog.com/missing-21-trillion-means-federal-government-is-lawless-dr-mark-skidmore/</t>
  </si>
  <si>
    <t>The Mark Skidmore estimate is added to the official Federal Reserve Balance Sheet.</t>
  </si>
  <si>
    <t>For 2018 to 2020, I assume it is two Trillion per year (an additional one Trillion for the funding of the Silver Miners.)</t>
  </si>
  <si>
    <t>From 1998 to 2017, we assume a total of $21 Trillion is added to the Federal Reserve Balance Sheet (1.05 Trillion of slush funds per year.)</t>
  </si>
  <si>
    <t>For 2021 through 2024, I assume it is four Trillion per year (one Trillion for the slush funds, one Trillion for the Silver Miners, and two more Trillion to import illegal aliens.)</t>
  </si>
  <si>
    <t>For 2024 to date, I assume it is one Trillion per year (one Trillion for the Silver Miners)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</si>
</sst>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0.0%"/>
    <numFmt numFmtId="165" formatCode="&quot;$&quot;#,##0.00"/>
    <numFmt numFmtId="166" formatCode="&quot;$&quot;#,##0.000"/>
    <numFmt numFmtId="167" formatCode="&quot;$&quot;#,##0"/>
    <numFmt numFmtId="168" formatCode="&quot;$&quot;#,##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1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66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7" fontId="0" fillId="0" borderId="0" xfId="0" applyNumberFormat="1"/>
    <xf numFmtId="167" fontId="0" fillId="0" borderId="0" xfId="1" applyNumberFormat="1" applyFont="1" applyAlignment="1"/>
    <xf numFmtId="164" fontId="0" fillId="0" borderId="0" xfId="0" quotePrefix="1" applyNumberFormat="1" applyAlignment="1">
      <alignment horizontal="center"/>
    </xf>
    <xf numFmtId="0" fontId="0" fillId="0" borderId="0" xfId="0" quotePrefix="1"/>
    <xf numFmtId="167" fontId="0" fillId="0" borderId="0" xfId="0" quotePrefix="1" applyNumberFormat="1"/>
    <xf numFmtId="167" fontId="2" fillId="0" borderId="0" xfId="0" applyNumberFormat="1" applyFont="1"/>
    <xf numFmtId="0" fontId="0" fillId="0" borderId="0" xfId="0" applyAlignment="1">
      <alignment horizontal="right"/>
    </xf>
    <xf numFmtId="10" fontId="0" fillId="0" borderId="0" xfId="0" applyNumberFormat="1" applyAlignment="1">
      <alignment horizontal="center"/>
    </xf>
    <xf numFmtId="9" fontId="0" fillId="0" borderId="0" xfId="2" applyFont="1" applyAlignment="1">
      <alignment horizontal="center"/>
    </xf>
    <xf numFmtId="10" fontId="0" fillId="0" borderId="0" xfId="2" applyNumberFormat="1" applyFont="1" applyAlignment="1">
      <alignment horizontal="center"/>
    </xf>
    <xf numFmtId="0" fontId="3" fillId="0" borderId="0" xfId="0" applyFont="1" applyAlignment="1">
      <alignment horizontal="right"/>
    </xf>
    <xf numFmtId="165" fontId="0" fillId="0" borderId="0" xfId="0" applyNumberFormat="1" applyAlignment="1">
      <alignment horizontal="right"/>
    </xf>
    <xf numFmtId="10" fontId="0" fillId="0" borderId="0" xfId="0" applyNumberFormat="1"/>
    <xf numFmtId="10" fontId="3" fillId="0" borderId="0" xfId="0" applyNumberFormat="1" applyFont="1" applyAlignment="1">
      <alignment horizontal="center"/>
    </xf>
    <xf numFmtId="167" fontId="3" fillId="0" borderId="0" xfId="1" applyNumberFormat="1" applyFont="1"/>
    <xf numFmtId="168" fontId="0" fillId="0" borderId="0" xfId="0" applyNumberFormat="1" applyAlignment="1">
      <alignment horizontal="center"/>
    </xf>
    <xf numFmtId="0" fontId="2" fillId="0" borderId="0" xfId="0" applyFont="1"/>
    <xf numFmtId="10" fontId="4" fillId="0" borderId="0" xfId="0" applyNumberFormat="1" applyFont="1" applyAlignment="1">
      <alignment horizontal="center"/>
    </xf>
    <xf numFmtId="167" fontId="5" fillId="0" borderId="0" xfId="1" applyNumberFormat="1" applyFont="1"/>
    <xf numFmtId="0" fontId="6" fillId="0" borderId="0" xfId="0" applyFont="1" applyAlignment="1">
      <alignment horizontal="right"/>
    </xf>
    <xf numFmtId="167" fontId="6" fillId="0" borderId="0" xfId="1" applyNumberFormat="1" applyFont="1"/>
    <xf numFmtId="164" fontId="3" fillId="0" borderId="0" xfId="2" quotePrefix="1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99423301960381"/>
          <c:y val="7.900479382225982E-3"/>
          <c:w val="0.89900576698039625"/>
          <c:h val="0.91098843360833337"/>
        </c:manualLayout>
      </c:layout>
      <c:barChart>
        <c:barDir val="col"/>
        <c:grouping val="stacked"/>
        <c:varyColors val="0"/>
        <c:ser>
          <c:idx val="0"/>
          <c:order val="0"/>
          <c:tx>
            <c:v>debt_in_trillions</c:v>
          </c:tx>
          <c:spPr>
            <a:solidFill>
              <a:schemeClr val="accent2"/>
            </a:solidFill>
          </c:spPr>
          <c:invertIfNegative val="0"/>
          <c:val>
            <c:numRef>
              <c:f>Sheet1!$E$2:$E$138</c:f>
              <c:numCache>
                <c:formatCode>"$"#,##0.00</c:formatCode>
                <c:ptCount val="137"/>
                <c:pt idx="0">
                  <c:v>4.1880921071835999</c:v>
                </c:pt>
                <c:pt idx="1">
                  <c:v>4.25448339335016</c:v>
                </c:pt>
                <c:pt idx="2">
                  <c:v>4.3354880717443001</c:v>
                </c:pt>
                <c:pt idx="3">
                  <c:v>4.4051201071836603</c:v>
                </c:pt>
                <c:pt idx="4">
                  <c:v>4.5006765352497897</c:v>
                </c:pt>
                <c:pt idx="5">
                  <c:v>4.5690882402463604</c:v>
                </c:pt>
                <c:pt idx="6">
                  <c:v>4.6263952165979498</c:v>
                </c:pt>
                <c:pt idx="7">
                  <c:v>4.7093608396199906</c:v>
                </c:pt>
                <c:pt idx="8">
                  <c:v>4.7965379345955999</c:v>
                </c:pt>
                <c:pt idx="9">
                  <c:v>4.8360758621555995</c:v>
                </c:pt>
                <c:pt idx="10">
                  <c:v>4.9357968452912901</c:v>
                </c:pt>
                <c:pt idx="11">
                  <c:v>4.9741198278920704</c:v>
                </c:pt>
                <c:pt idx="12">
                  <c:v>4.9883979415894499</c:v>
                </c:pt>
                <c:pt idx="13">
                  <c:v>5.1000535964146598</c:v>
                </c:pt>
                <c:pt idx="14">
                  <c:v>5.1695967093542698</c:v>
                </c:pt>
                <c:pt idx="15">
                  <c:v>5.2257145029921999</c:v>
                </c:pt>
                <c:pt idx="16">
                  <c:v>5.3097745066819906</c:v>
                </c:pt>
                <c:pt idx="17">
                  <c:v>5.3513260046293798</c:v>
                </c:pt>
                <c:pt idx="18">
                  <c:v>5.3631555720347901</c:v>
                </c:pt>
                <c:pt idx="19">
                  <c:v>5.41845777030208</c:v>
                </c:pt>
                <c:pt idx="20">
                  <c:v>5.4955256588074501</c:v>
                </c:pt>
                <c:pt idx="21">
                  <c:v>5.5142997253421502</c:v>
                </c:pt>
                <c:pt idx="22">
                  <c:v>5.5329500377594201</c:v>
                </c:pt>
                <c:pt idx="23">
                  <c:v>5.5436861903913899</c:v>
                </c:pt>
                <c:pt idx="24">
                  <c:v>5.6238072134630199</c:v>
                </c:pt>
                <c:pt idx="25">
                  <c:v>5.6284077360774099</c:v>
                </c:pt>
                <c:pt idx="26">
                  <c:v>5.6306449630719904</c:v>
                </c:pt>
                <c:pt idx="27">
                  <c:v>5.6694621999187502</c:v>
                </c:pt>
                <c:pt idx="28">
                  <c:v>5.7061749698738602</c:v>
                </c:pt>
                <c:pt idx="29">
                  <c:v>5.7070610358037897</c:v>
                </c:pt>
                <c:pt idx="30">
                  <c:v>5.6655028913685994</c:v>
                </c:pt>
                <c:pt idx="31">
                  <c:v>5.6711139235996795</c:v>
                </c:pt>
                <c:pt idx="32">
                  <c:v>5.7277767383046401</c:v>
                </c:pt>
                <c:pt idx="33">
                  <c:v>5.7136311486476101</c:v>
                </c:pt>
                <c:pt idx="34">
                  <c:v>5.7232806316570901</c:v>
                </c:pt>
                <c:pt idx="35">
                  <c:v>5.8191399100427104</c:v>
                </c:pt>
                <c:pt idx="36">
                  <c:v>5.9223218390743897</c:v>
                </c:pt>
                <c:pt idx="37">
                  <c:v>6.0051611587673701</c:v>
                </c:pt>
                <c:pt idx="38">
                  <c:v>6.1325926804236905</c:v>
                </c:pt>
                <c:pt idx="39">
                  <c:v>6.2497022110585396</c:v>
                </c:pt>
                <c:pt idx="40">
                  <c:v>6.3885879730114103</c:v>
                </c:pt>
                <c:pt idx="41">
                  <c:v>6.4607470477752997</c:v>
                </c:pt>
                <c:pt idx="42">
                  <c:v>6.7218541904984601</c:v>
                </c:pt>
                <c:pt idx="43">
                  <c:v>6.8342487599031605</c:v>
                </c:pt>
                <c:pt idx="44">
                  <c:v>7.0068340724354901</c:v>
                </c:pt>
                <c:pt idx="45">
                  <c:v>7.1417857698425191</c:v>
                </c:pt>
                <c:pt idx="46">
                  <c:v>7.2800982710616102</c:v>
                </c:pt>
                <c:pt idx="47">
                  <c:v>7.42951169728439</c:v>
                </c:pt>
                <c:pt idx="48">
                  <c:v>7.6132156123283705</c:v>
                </c:pt>
                <c:pt idx="49">
                  <c:v>7.7813954862073</c:v>
                </c:pt>
                <c:pt idx="50">
                  <c:v>7.8572463177479905</c:v>
                </c:pt>
                <c:pt idx="51">
                  <c:v>8.0096355187165003</c:v>
                </c:pt>
                <c:pt idx="52">
                  <c:v>8.1757432929928697</c:v>
                </c:pt>
                <c:pt idx="53">
                  <c:v>8.3492776982541805</c:v>
                </c:pt>
                <c:pt idx="54">
                  <c:v>8.4156410362409897</c:v>
                </c:pt>
                <c:pt idx="55">
                  <c:v>8.5493017025678792</c:v>
                </c:pt>
                <c:pt idx="56">
                  <c:v>8.6750850835374802</c:v>
                </c:pt>
                <c:pt idx="57">
                  <c:v>8.8248311878395196</c:v>
                </c:pt>
                <c:pt idx="58">
                  <c:v>8.8985477592768198</c:v>
                </c:pt>
                <c:pt idx="59">
                  <c:v>9.05388469483999</c:v>
                </c:pt>
                <c:pt idx="60">
                  <c:v>9.1886402879303901</c:v>
                </c:pt>
                <c:pt idx="61">
                  <c:v>9.3724857232638303</c:v>
                </c:pt>
                <c:pt idx="62">
                  <c:v>9.5182516473554006</c:v>
                </c:pt>
                <c:pt idx="63">
                  <c:v>10.4648896445521</c:v>
                </c:pt>
                <c:pt idx="64">
                  <c:v>10.626877048913</c:v>
                </c:pt>
                <c:pt idx="65">
                  <c:v>11.1893825182327</c:v>
                </c:pt>
                <c:pt idx="66">
                  <c:v>11.6012706949486</c:v>
                </c:pt>
                <c:pt idx="67">
                  <c:v>11.956584748608501</c:v>
                </c:pt>
                <c:pt idx="68">
                  <c:v>12.327380804696801</c:v>
                </c:pt>
                <c:pt idx="69">
                  <c:v>12.8712556655568</c:v>
                </c:pt>
                <c:pt idx="70">
                  <c:v>13.245998461216301</c:v>
                </c:pt>
                <c:pt idx="71">
                  <c:v>13.667947376827801</c:v>
                </c:pt>
                <c:pt idx="72">
                  <c:v>14.0563134749325</c:v>
                </c:pt>
                <c:pt idx="73">
                  <c:v>14.314796837035699</c:v>
                </c:pt>
                <c:pt idx="74">
                  <c:v>14.3428873643618</c:v>
                </c:pt>
                <c:pt idx="75">
                  <c:v>14.9403659107181</c:v>
                </c:pt>
                <c:pt idx="76">
                  <c:v>15.236271879792699</c:v>
                </c:pt>
                <c:pt idx="77">
                  <c:v>15.6173585303699</c:v>
                </c:pt>
                <c:pt idx="78">
                  <c:v>15.874876409525999</c:v>
                </c:pt>
                <c:pt idx="79">
                  <c:v>16.196052388163199</c:v>
                </c:pt>
                <c:pt idx="80">
                  <c:v>16.432619424702999</c:v>
                </c:pt>
                <c:pt idx="81">
                  <c:v>16.7819677024053</c:v>
                </c:pt>
                <c:pt idx="82">
                  <c:v>16.738168990385699</c:v>
                </c:pt>
                <c:pt idx="83">
                  <c:v>17.0755901079635</c:v>
                </c:pt>
                <c:pt idx="84">
                  <c:v>17.270240354364802</c:v>
                </c:pt>
                <c:pt idx="85">
                  <c:v>17.512421133896101</c:v>
                </c:pt>
                <c:pt idx="86">
                  <c:v>17.599556606441801</c:v>
                </c:pt>
                <c:pt idx="87">
                  <c:v>17.903370294898799</c:v>
                </c:pt>
                <c:pt idx="88">
                  <c:v>18.0860480444994</c:v>
                </c:pt>
                <c:pt idx="89">
                  <c:v>18.151967217887801</c:v>
                </c:pt>
                <c:pt idx="90">
                  <c:v>18.151862792174999</c:v>
                </c:pt>
                <c:pt idx="91">
                  <c:v>18.152658224185</c:v>
                </c:pt>
                <c:pt idx="92">
                  <c:v>18.941406899252001</c:v>
                </c:pt>
                <c:pt idx="93">
                  <c:v>19.215679607588999</c:v>
                </c:pt>
                <c:pt idx="94">
                  <c:v>19.391704027667</c:v>
                </c:pt>
                <c:pt idx="95">
                  <c:v>19.785585189878102</c:v>
                </c:pt>
                <c:pt idx="96">
                  <c:v>19.947304555212398</c:v>
                </c:pt>
                <c:pt idx="97">
                  <c:v>19.846293677437799</c:v>
                </c:pt>
                <c:pt idx="98">
                  <c:v>19.844968852152601</c:v>
                </c:pt>
                <c:pt idx="99">
                  <c:v>20.432034265111803</c:v>
                </c:pt>
                <c:pt idx="100">
                  <c:v>20.4933426228786</c:v>
                </c:pt>
                <c:pt idx="101">
                  <c:v>21.035490499062</c:v>
                </c:pt>
                <c:pt idx="102">
                  <c:v>21.260651850117799</c:v>
                </c:pt>
                <c:pt idx="103">
                  <c:v>21.671476474548999</c:v>
                </c:pt>
                <c:pt idx="104">
                  <c:v>21.954898759285399</c:v>
                </c:pt>
                <c:pt idx="105">
                  <c:v>22.027373329054502</c:v>
                </c:pt>
                <c:pt idx="106">
                  <c:v>22.023119533123399</c:v>
                </c:pt>
                <c:pt idx="107">
                  <c:v>22.918893401337201</c:v>
                </c:pt>
                <c:pt idx="108">
                  <c:v>23.211224948370898</c:v>
                </c:pt>
                <c:pt idx="109">
                  <c:v>24.460875058892199</c:v>
                </c:pt>
                <c:pt idx="110">
                  <c:v>26.534120918261301</c:v>
                </c:pt>
                <c:pt idx="111">
                  <c:v>27.1553113443026</c:v>
                </c:pt>
                <c:pt idx="112">
                  <c:v>27.751896236414801</c:v>
                </c:pt>
                <c:pt idx="113">
                  <c:v>28.170424219866103</c:v>
                </c:pt>
                <c:pt idx="114">
                  <c:v>28.493308345632602</c:v>
                </c:pt>
                <c:pt idx="115">
                  <c:v>28.828878392199201</c:v>
                </c:pt>
                <c:pt idx="116">
                  <c:v>29.867021509573899</c:v>
                </c:pt>
                <c:pt idx="117">
                  <c:v>30.409020743474802</c:v>
                </c:pt>
                <c:pt idx="118">
                  <c:v>30.532029905442201</c:v>
                </c:pt>
                <c:pt idx="119">
                  <c:v>31.221577895298999</c:v>
                </c:pt>
                <c:pt idx="120">
                  <c:v>31.455404534717001</c:v>
                </c:pt>
                <c:pt idx="121">
                  <c:v>31.456614505853999</c:v>
                </c:pt>
                <c:pt idx="122">
                  <c:v>32.569914975377998</c:v>
                </c:pt>
                <c:pt idx="123">
                  <c:v>33.629187105622002</c:v>
                </c:pt>
                <c:pt idx="124">
                  <c:v>34.069900131753002</c:v>
                </c:pt>
                <c:pt idx="125">
                  <c:v>34.583094965543999</c:v>
                </c:pt>
                <c:pt idx="126">
                  <c:v>34.945963278405998</c:v>
                </c:pt>
                <c:pt idx="127">
                  <c:v>35.769084471524003</c:v>
                </c:pt>
                <c:pt idx="128">
                  <c:v>36.197510998406997</c:v>
                </c:pt>
                <c:pt idx="129">
                  <c:v>36.217480035222998</c:v>
                </c:pt>
              </c:numCache>
            </c:numRef>
          </c:val>
        </c:ser>
        <c:ser>
          <c:idx val="1"/>
          <c:order val="1"/>
          <c:spPr>
            <a:solidFill>
              <a:schemeClr val="tx2"/>
            </a:solidFill>
          </c:spPr>
          <c:invertIfNegative val="0"/>
          <c:val>
            <c:numRef>
              <c:f>Sheet1!$G$2:$G$138</c:f>
              <c:numCache>
                <c:formatCode>"$"#,##0.00</c:formatCode>
                <c:ptCount val="1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0.47805399999999998</c:v>
                </c:pt>
                <c:pt idx="15">
                  <c:v>0.45946999999999999</c:v>
                </c:pt>
                <c:pt idx="16">
                  <c:v>0.47271400000000002</c:v>
                </c:pt>
                <c:pt idx="17">
                  <c:v>0.48775099999999999</c:v>
                </c:pt>
                <c:pt idx="18">
                  <c:v>0.48681000000000002</c:v>
                </c:pt>
                <c:pt idx="19">
                  <c:v>0.49077500000000002</c:v>
                </c:pt>
                <c:pt idx="20">
                  <c:v>0.77437100000000003</c:v>
                </c:pt>
                <c:pt idx="21">
                  <c:v>1.0390630000000001</c:v>
                </c:pt>
                <c:pt idx="22">
                  <c:v>1.302543</c:v>
                </c:pt>
                <c:pt idx="23">
                  <c:v>1.5770580000000001</c:v>
                </c:pt>
                <c:pt idx="24">
                  <c:v>1.8531610000000001</c:v>
                </c:pt>
                <c:pt idx="25">
                  <c:v>2.1262889999999999</c:v>
                </c:pt>
                <c:pt idx="26">
                  <c:v>2.4003640000000002</c:v>
                </c:pt>
                <c:pt idx="27">
                  <c:v>2.6834959999999999</c:v>
                </c:pt>
                <c:pt idx="28">
                  <c:v>2.9697710000000002</c:v>
                </c:pt>
                <c:pt idx="29">
                  <c:v>3.2219720000000001</c:v>
                </c:pt>
                <c:pt idx="30">
                  <c:v>3.4850089999999998</c:v>
                </c:pt>
                <c:pt idx="31">
                  <c:v>3.7500239999999998</c:v>
                </c:pt>
                <c:pt idx="32">
                  <c:v>4.0290210000000002</c:v>
                </c:pt>
                <c:pt idx="33">
                  <c:v>4.2966569999999997</c:v>
                </c:pt>
                <c:pt idx="34">
                  <c:v>4.5704700000000003</c:v>
                </c:pt>
                <c:pt idx="35">
                  <c:v>4.8485389999999997</c:v>
                </c:pt>
                <c:pt idx="36">
                  <c:v>5.1285540000000003</c:v>
                </c:pt>
                <c:pt idx="37">
                  <c:v>5.4063369999999997</c:v>
                </c:pt>
                <c:pt idx="38">
                  <c:v>5.6842459999999999</c:v>
                </c:pt>
                <c:pt idx="39">
                  <c:v>5.9496909999999996</c:v>
                </c:pt>
                <c:pt idx="40">
                  <c:v>6.2449459999999997</c:v>
                </c:pt>
                <c:pt idx="41">
                  <c:v>6.5240629999999999</c:v>
                </c:pt>
                <c:pt idx="42">
                  <c:v>6.7897179999999997</c:v>
                </c:pt>
                <c:pt idx="43">
                  <c:v>7.0591629999999999</c:v>
                </c:pt>
                <c:pt idx="44">
                  <c:v>7.3327400000000003</c:v>
                </c:pt>
                <c:pt idx="45">
                  <c:v>7.5984379999999998</c:v>
                </c:pt>
                <c:pt idx="46">
                  <c:v>7.8787130000000003</c:v>
                </c:pt>
                <c:pt idx="47">
                  <c:v>8.1575340000000001</c:v>
                </c:pt>
                <c:pt idx="48">
                  <c:v>8.4305219999999998</c:v>
                </c:pt>
                <c:pt idx="49">
                  <c:v>8.696021</c:v>
                </c:pt>
                <c:pt idx="50">
                  <c:v>8.9723620000000004</c:v>
                </c:pt>
                <c:pt idx="51">
                  <c:v>9.2392050000000001</c:v>
                </c:pt>
                <c:pt idx="52">
                  <c:v>9.5183999999999997</c:v>
                </c:pt>
                <c:pt idx="53">
                  <c:v>9.7870840000000001</c:v>
                </c:pt>
                <c:pt idx="54">
                  <c:v>10.059125</c:v>
                </c:pt>
                <c:pt idx="55">
                  <c:v>10.337626999999999</c:v>
                </c:pt>
                <c:pt idx="56">
                  <c:v>10.599891</c:v>
                </c:pt>
                <c:pt idx="57">
                  <c:v>10.869046000000001</c:v>
                </c:pt>
                <c:pt idx="58">
                  <c:v>11.134492</c:v>
                </c:pt>
                <c:pt idx="59">
                  <c:v>11.403737</c:v>
                </c:pt>
                <c:pt idx="60">
                  <c:v>11.672053</c:v>
                </c:pt>
                <c:pt idx="61">
                  <c:v>11.937125999999999</c:v>
                </c:pt>
                <c:pt idx="62">
                  <c:v>12.218181</c:v>
                </c:pt>
                <c:pt idx="63">
                  <c:v>13.168279999999999</c:v>
                </c:pt>
                <c:pt idx="64">
                  <c:v>13.887112999999999</c:v>
                </c:pt>
                <c:pt idx="65">
                  <c:v>14.309875</c:v>
                </c:pt>
                <c:pt idx="66">
                  <c:v>14.417120000000001</c:v>
                </c:pt>
                <c:pt idx="67">
                  <c:v>14.842328999999999</c:v>
                </c:pt>
                <c:pt idx="68">
                  <c:v>15.154544</c:v>
                </c:pt>
                <c:pt idx="69">
                  <c:v>15.504165</c:v>
                </c:pt>
                <c:pt idx="70">
                  <c:v>15.762255</c:v>
                </c:pt>
                <c:pt idx="71">
                  <c:v>15.997560999999999</c:v>
                </c:pt>
                <c:pt idx="72">
                  <c:v>16.379356999999999</c:v>
                </c:pt>
                <c:pt idx="73">
                  <c:v>16.905055999999998</c:v>
                </c:pt>
                <c:pt idx="74">
                  <c:v>17.353242000000002</c:v>
                </c:pt>
                <c:pt idx="75">
                  <c:v>17.595635999999999</c:v>
                </c:pt>
                <c:pt idx="76">
                  <c:v>17.924196999999999</c:v>
                </c:pt>
                <c:pt idx="77">
                  <c:v>18.143832</c:v>
                </c:pt>
                <c:pt idx="78">
                  <c:v>18.390347999999999</c:v>
                </c:pt>
                <c:pt idx="79">
                  <c:v>18.6403</c:v>
                </c:pt>
                <c:pt idx="80">
                  <c:v>19.019801000000001</c:v>
                </c:pt>
                <c:pt idx="81">
                  <c:v>19.612082000000001</c:v>
                </c:pt>
                <c:pt idx="82">
                  <c:v>20.117728</c:v>
                </c:pt>
                <c:pt idx="83">
                  <c:v>20.65559</c:v>
                </c:pt>
                <c:pt idx="84">
                  <c:v>21.176943999999999</c:v>
                </c:pt>
                <c:pt idx="85">
                  <c:v>21.652024000000001</c:v>
                </c:pt>
                <c:pt idx="86">
                  <c:v>22.029088000000002</c:v>
                </c:pt>
                <c:pt idx="87">
                  <c:v>22.367595999999999</c:v>
                </c:pt>
                <c:pt idx="88">
                  <c:v>22.672460000000001</c:v>
                </c:pt>
                <c:pt idx="89">
                  <c:v>22.904584</c:v>
                </c:pt>
                <c:pt idx="90">
                  <c:v>23.18263</c:v>
                </c:pt>
                <c:pt idx="91">
                  <c:v>23.449552000000001</c:v>
                </c:pt>
                <c:pt idx="92">
                  <c:v>23.696580000000001</c:v>
                </c:pt>
                <c:pt idx="93">
                  <c:v>23.970208</c:v>
                </c:pt>
                <c:pt idx="94">
                  <c:v>24.214168000000001</c:v>
                </c:pt>
                <c:pt idx="95">
                  <c:v>24.463238</c:v>
                </c:pt>
                <c:pt idx="96">
                  <c:v>24.719156999999999</c:v>
                </c:pt>
                <c:pt idx="97">
                  <c:v>25.000602000000001</c:v>
                </c:pt>
                <c:pt idx="98">
                  <c:v>25.261137000000002</c:v>
                </c:pt>
                <c:pt idx="99">
                  <c:v>25.516573999999999</c:v>
                </c:pt>
                <c:pt idx="100">
                  <c:v>25.986395999999999</c:v>
                </c:pt>
                <c:pt idx="101">
                  <c:v>26.433327999999999</c:v>
                </c:pt>
                <c:pt idx="102">
                  <c:v>26.839169999999999</c:v>
                </c:pt>
                <c:pt idx="103">
                  <c:v>27.223185000000001</c:v>
                </c:pt>
                <c:pt idx="104">
                  <c:v>27.597864000000001</c:v>
                </c:pt>
                <c:pt idx="105">
                  <c:v>27.979735999999999</c:v>
                </c:pt>
                <c:pt idx="106">
                  <c:v>28.356197999999999</c:v>
                </c:pt>
                <c:pt idx="107">
                  <c:v>29.014624000000001</c:v>
                </c:pt>
                <c:pt idx="108">
                  <c:v>29.724124</c:v>
                </c:pt>
                <c:pt idx="109">
                  <c:v>32.416085000000002</c:v>
                </c:pt>
                <c:pt idx="110">
                  <c:v>33.507232999999999</c:v>
                </c:pt>
                <c:pt idx="111">
                  <c:v>34.199782999999996</c:v>
                </c:pt>
                <c:pt idx="112">
                  <c:v>35.463746999999998</c:v>
                </c:pt>
                <c:pt idx="113">
                  <c:v>36.842022</c:v>
                </c:pt>
                <c:pt idx="114">
                  <c:v>38.250982999999998</c:v>
                </c:pt>
                <c:pt idx="115">
                  <c:v>39.614370000000001</c:v>
                </c:pt>
                <c:pt idx="116">
                  <c:v>40.917350999999996</c:v>
                </c:pt>
                <c:pt idx="117">
                  <c:v>42.005389999999998</c:v>
                </c:pt>
                <c:pt idx="118">
                  <c:v>42.948965000000001</c:v>
                </c:pt>
                <c:pt idx="119">
                  <c:v>43.793843000000003</c:v>
                </c:pt>
                <c:pt idx="120">
                  <c:v>44.539014000000002</c:v>
                </c:pt>
                <c:pt idx="121">
                  <c:v>45.643408000000001</c:v>
                </c:pt>
                <c:pt idx="122">
                  <c:v>46.324829000000001</c:v>
                </c:pt>
                <c:pt idx="123">
                  <c:v>46.983865999999999</c:v>
                </c:pt>
                <c:pt idx="124">
                  <c:v>47.724606999999999</c:v>
                </c:pt>
                <c:pt idx="125">
                  <c:v>48.456468999999998</c:v>
                </c:pt>
                <c:pt idx="126">
                  <c:v>49.259475000000002</c:v>
                </c:pt>
                <c:pt idx="127">
                  <c:v>50.090260999999998</c:v>
                </c:pt>
                <c:pt idx="128">
                  <c:v>50.885303</c:v>
                </c:pt>
                <c:pt idx="129">
                  <c:v>51.028139000000003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23248128"/>
        <c:axId val="109824256"/>
      </c:barChart>
      <c:catAx>
        <c:axId val="123248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one"/>
        <c:crossAx val="109824256"/>
        <c:crosses val="autoZero"/>
        <c:auto val="0"/>
        <c:lblAlgn val="ctr"/>
        <c:lblOffset val="100"/>
        <c:noMultiLvlLbl val="0"/>
      </c:catAx>
      <c:valAx>
        <c:axId val="109824256"/>
        <c:scaling>
          <c:orientation val="minMax"/>
          <c:max val="90"/>
          <c:min val="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23248128"/>
        <c:crosses val="autoZero"/>
        <c:crossBetween val="between"/>
        <c:majorUnit val="10"/>
        <c:min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Quarterly Synthetic Debt</a:t>
            </a:r>
            <a:r>
              <a:rPr lang="en-US" baseline="0"/>
              <a:t> Servicing Cost (not actual) in Trillions of Dollars</a:t>
            </a:r>
            <a:endParaRPr lang="en-US"/>
          </a:p>
        </c:rich>
      </c:tx>
      <c:layout>
        <c:manualLayout>
          <c:xMode val="edge"/>
          <c:yMode val="edge"/>
          <c:x val="0.1714919302427754"/>
          <c:y val="3.07477288609364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99423301960381"/>
          <c:y val="7.900479382225982E-3"/>
          <c:w val="0.8990057626229685"/>
          <c:h val="0.91098843360833337"/>
        </c:manualLayout>
      </c:layout>
      <c:barChart>
        <c:barDir val="col"/>
        <c:grouping val="stacked"/>
        <c:varyColors val="0"/>
        <c:ser>
          <c:idx val="0"/>
          <c:order val="0"/>
          <c:tx>
            <c:v>debt_servicing_in_billions</c:v>
          </c:tx>
          <c:spPr>
            <a:solidFill>
              <a:schemeClr val="accent2"/>
            </a:solidFill>
          </c:spPr>
          <c:invertIfNegative val="0"/>
          <c:val>
            <c:numRef>
              <c:f>Sheet1!$C$2:$C$138</c:f>
              <c:numCache>
                <c:formatCode>"$"#,##0.0000</c:formatCode>
                <c:ptCount val="137"/>
                <c:pt idx="0">
                  <c:v>3.0573072382440281E-2</c:v>
                </c:pt>
                <c:pt idx="1">
                  <c:v>3.265316004396248E-2</c:v>
                </c:pt>
                <c:pt idx="2">
                  <c:v>3.2949709345256678E-2</c:v>
                </c:pt>
                <c:pt idx="3">
                  <c:v>3.4029552827993775E-2</c:v>
                </c:pt>
                <c:pt idx="4">
                  <c:v>3.3305006360848446E-2</c:v>
                </c:pt>
                <c:pt idx="5">
                  <c:v>3.8151886806057106E-2</c:v>
                </c:pt>
                <c:pt idx="6">
                  <c:v>4.9155449176353221E-2</c:v>
                </c:pt>
                <c:pt idx="7">
                  <c:v>5.5688191928506395E-2</c:v>
                </c:pt>
                <c:pt idx="8">
                  <c:v>6.535282935886505E-2</c:v>
                </c:pt>
                <c:pt idx="9">
                  <c:v>7.2299334139226207E-2</c:v>
                </c:pt>
                <c:pt idx="10">
                  <c:v>7.4036952679369356E-2</c:v>
                </c:pt>
                <c:pt idx="11">
                  <c:v>7.212473750443503E-2</c:v>
                </c:pt>
                <c:pt idx="12">
                  <c:v>6.9837571182252298E-2</c:v>
                </c:pt>
                <c:pt idx="13">
                  <c:v>6.7703211492404616E-2</c:v>
                </c:pt>
                <c:pt idx="14">
                  <c:v>6.8109436645742497E-2</c:v>
                </c:pt>
                <c:pt idx="15">
                  <c:v>6.9240717164646651E-2</c:v>
                </c:pt>
                <c:pt idx="16">
                  <c:v>7.0221767850869324E-2</c:v>
                </c:pt>
                <c:pt idx="17">
                  <c:v>7.2109117912380893E-2</c:v>
                </c:pt>
                <c:pt idx="18">
                  <c:v>7.4547862451283572E-2</c:v>
                </c:pt>
                <c:pt idx="19">
                  <c:v>7.504564011868381E-2</c:v>
                </c:pt>
                <c:pt idx="20">
                  <c:v>7.5563477808602439E-2</c:v>
                </c:pt>
                <c:pt idx="21">
                  <c:v>7.5683763730321013E-2</c:v>
                </c:pt>
                <c:pt idx="22">
                  <c:v>7.6908005524855938E-2</c:v>
                </c:pt>
                <c:pt idx="23">
                  <c:v>7.6364277272641404E-2</c:v>
                </c:pt>
                <c:pt idx="24">
                  <c:v>6.5798544397517339E-2</c:v>
                </c:pt>
                <c:pt idx="25">
                  <c:v>6.7681603026330847E-2</c:v>
                </c:pt>
                <c:pt idx="26">
                  <c:v>6.7004675060556684E-2</c:v>
                </c:pt>
                <c:pt idx="27">
                  <c:v>7.3986481708939691E-2</c:v>
                </c:pt>
                <c:pt idx="28">
                  <c:v>7.560681835082865E-2</c:v>
                </c:pt>
                <c:pt idx="29">
                  <c:v>8.3465767648630423E-2</c:v>
                </c:pt>
                <c:pt idx="30">
                  <c:v>9.2489334701592388E-2</c:v>
                </c:pt>
                <c:pt idx="31">
                  <c:v>9.2439156954674764E-2</c:v>
                </c:pt>
                <c:pt idx="32">
                  <c:v>9.1644427812874241E-2</c:v>
                </c:pt>
                <c:pt idx="33">
                  <c:v>7.5848453498297025E-2</c:v>
                </c:pt>
                <c:pt idx="34">
                  <c:v>5.6803560269196619E-2</c:v>
                </c:pt>
                <c:pt idx="35">
                  <c:v>4.4661898809577806E-2</c:v>
                </c:pt>
                <c:pt idx="36">
                  <c:v>2.6946564367788476E-2</c:v>
                </c:pt>
                <c:pt idx="37">
                  <c:v>2.5972322011668873E-2</c:v>
                </c:pt>
                <c:pt idx="38">
                  <c:v>2.683009297685365E-2</c:v>
                </c:pt>
                <c:pt idx="39">
                  <c:v>2.7342447173381114E-2</c:v>
                </c:pt>
                <c:pt idx="40">
                  <c:v>1.980462271633537E-2</c:v>
                </c:pt>
                <c:pt idx="41">
                  <c:v>2.0189834524297814E-2</c:v>
                </c:pt>
                <c:pt idx="42">
                  <c:v>2.0501655281020305E-2</c:v>
                </c:pt>
                <c:pt idx="43">
                  <c:v>1.725647811875548E-2</c:v>
                </c:pt>
                <c:pt idx="44">
                  <c:v>1.716674347746695E-2</c:v>
                </c:pt>
                <c:pt idx="45">
                  <c:v>1.7854464424606298E-2</c:v>
                </c:pt>
                <c:pt idx="46">
                  <c:v>1.8746253047983646E-2</c:v>
                </c:pt>
                <c:pt idx="47">
                  <c:v>2.990378458156967E-2</c:v>
                </c:pt>
                <c:pt idx="48">
                  <c:v>4.1111364306573202E-2</c:v>
                </c:pt>
                <c:pt idx="49">
                  <c:v>5.1162675321812998E-2</c:v>
                </c:pt>
                <c:pt idx="50">
                  <c:v>5.9715072014884726E-2</c:v>
                </c:pt>
                <c:pt idx="51">
                  <c:v>7.2487201444384336E-2</c:v>
                </c:pt>
                <c:pt idx="52">
                  <c:v>8.5027730247125843E-2</c:v>
                </c:pt>
                <c:pt idx="53">
                  <c:v>9.5807961587466725E-2</c:v>
                </c:pt>
                <c:pt idx="54">
                  <c:v>0.10498512192710635</c:v>
                </c:pt>
                <c:pt idx="55">
                  <c:v>0.11220958484620341</c:v>
                </c:pt>
                <c:pt idx="56">
                  <c:v>0.113643614594341</c:v>
                </c:pt>
                <c:pt idx="57">
                  <c:v>0.11604653012008968</c:v>
                </c:pt>
                <c:pt idx="58">
                  <c:v>0.11679343934050826</c:v>
                </c:pt>
                <c:pt idx="59">
                  <c:v>0.11181547598127388</c:v>
                </c:pt>
                <c:pt idx="60">
                  <c:v>9.7399587052062142E-2</c:v>
                </c:pt>
                <c:pt idx="61">
                  <c:v>6.1155469344296498E-2</c:v>
                </c:pt>
                <c:pt idx="62">
                  <c:v>4.7591258236777005E-2</c:v>
                </c:pt>
                <c:pt idx="63">
                  <c:v>4.7353625641598257E-2</c:v>
                </c:pt>
                <c:pt idx="64">
                  <c:v>4.2507508195652006E-3</c:v>
                </c:pt>
                <c:pt idx="65">
                  <c:v>5.0352221332047144E-3</c:v>
                </c:pt>
                <c:pt idx="66">
                  <c:v>6.090667114848014E-3</c:v>
                </c:pt>
                <c:pt idx="67">
                  <c:v>4.4837192807281878E-3</c:v>
                </c:pt>
                <c:pt idx="68">
                  <c:v>3.6982142414090399E-3</c:v>
                </c:pt>
                <c:pt idx="69">
                  <c:v>5.1485022662227202E-3</c:v>
                </c:pt>
                <c:pt idx="70">
                  <c:v>5.9606993075473355E-3</c:v>
                </c:pt>
                <c:pt idx="71">
                  <c:v>6.4922750039932055E-3</c:v>
                </c:pt>
                <c:pt idx="72">
                  <c:v>6.325341063719625E-3</c:v>
                </c:pt>
                <c:pt idx="73">
                  <c:v>5.0101788929624944E-3</c:v>
                </c:pt>
                <c:pt idx="74">
                  <c:v>3.2271496569814049E-3</c:v>
                </c:pt>
                <c:pt idx="75">
                  <c:v>2.98807318214362E-3</c:v>
                </c:pt>
                <c:pt idx="76">
                  <c:v>2.6663475789637224E-3</c:v>
                </c:pt>
                <c:pt idx="77">
                  <c:v>5.0756415223702171E-3</c:v>
                </c:pt>
                <c:pt idx="78">
                  <c:v>6.3499505638104003E-3</c:v>
                </c:pt>
                <c:pt idx="79">
                  <c:v>5.6686183358571193E-3</c:v>
                </c:pt>
                <c:pt idx="80">
                  <c:v>6.5730477698811999E-3</c:v>
                </c:pt>
                <c:pt idx="81">
                  <c:v>5.8736886958418548E-3</c:v>
                </c:pt>
                <c:pt idx="82">
                  <c:v>3.7660880228367823E-3</c:v>
                </c:pt>
                <c:pt idx="83">
                  <c:v>3.4151180215927003E-3</c:v>
                </c:pt>
                <c:pt idx="84">
                  <c:v>3.8858040797320804E-3</c:v>
                </c:pt>
                <c:pt idx="85">
                  <c:v>3.5024842267792206E-3</c:v>
                </c:pt>
                <c:pt idx="86">
                  <c:v>4.3998891516104505E-3</c:v>
                </c:pt>
                <c:pt idx="87">
                  <c:v>4.0282583163522298E-3</c:v>
                </c:pt>
                <c:pt idx="88">
                  <c:v>5.4258144133498198E-3</c:v>
                </c:pt>
                <c:pt idx="89">
                  <c:v>4.9917909849191457E-3</c:v>
                </c:pt>
                <c:pt idx="90">
                  <c:v>5.899355407456874E-3</c:v>
                </c:pt>
                <c:pt idx="91">
                  <c:v>6.3534303784647502E-3</c:v>
                </c:pt>
                <c:pt idx="92">
                  <c:v>1.1364844139551199E-2</c:v>
                </c:pt>
                <c:pt idx="93">
                  <c:v>1.7294111646830097E-2</c:v>
                </c:pt>
                <c:pt idx="94">
                  <c:v>1.842211882628365E-2</c:v>
                </c:pt>
                <c:pt idx="95">
                  <c:v>1.9785585189878101E-2</c:v>
                </c:pt>
                <c:pt idx="96">
                  <c:v>2.6928861149536739E-2</c:v>
                </c:pt>
                <c:pt idx="97">
                  <c:v>3.9196430012939661E-2</c:v>
                </c:pt>
                <c:pt idx="98">
                  <c:v>5.1596919015596758E-2</c:v>
                </c:pt>
                <c:pt idx="99">
                  <c:v>5.8742098512196431E-2</c:v>
                </c:pt>
                <c:pt idx="100">
                  <c:v>6.6603363524355447E-2</c:v>
                </c:pt>
                <c:pt idx="101">
                  <c:v>7.9408976633959058E-2</c:v>
                </c:pt>
                <c:pt idx="102">
                  <c:v>9.6735965918035988E-2</c:v>
                </c:pt>
                <c:pt idx="103">
                  <c:v>0.10564844781342637</c:v>
                </c:pt>
                <c:pt idx="104">
                  <c:v>0.12459405045894464</c:v>
                </c:pt>
                <c:pt idx="105">
                  <c:v>0.13271492430755338</c:v>
                </c:pt>
                <c:pt idx="106">
                  <c:v>0.13103756122208424</c:v>
                </c:pt>
                <c:pt idx="107">
                  <c:v>0.11688635634681974</c:v>
                </c:pt>
                <c:pt idx="108">
                  <c:v>8.9943496674937229E-2</c:v>
                </c:pt>
                <c:pt idx="109">
                  <c:v>3.9748921970699819E-2</c:v>
                </c:pt>
                <c:pt idx="110">
                  <c:v>5.3068241836522608E-3</c:v>
                </c:pt>
                <c:pt idx="111">
                  <c:v>6.1099450524680849E-3</c:v>
                </c:pt>
                <c:pt idx="112">
                  <c:v>6.2441766531933299E-3</c:v>
                </c:pt>
                <c:pt idx="113">
                  <c:v>4.9298242384765677E-3</c:v>
                </c:pt>
                <c:pt idx="114">
                  <c:v>5.6986616691265205E-3</c:v>
                </c:pt>
                <c:pt idx="115">
                  <c:v>5.7657756784398407E-3</c:v>
                </c:pt>
                <c:pt idx="116">
                  <c:v>5.9734043019147804E-3</c:v>
                </c:pt>
                <c:pt idx="117">
                  <c:v>1.52045103717374E-2</c:v>
                </c:pt>
                <c:pt idx="118">
                  <c:v>9.235939046396266E-2</c:v>
                </c:pt>
                <c:pt idx="119">
                  <c:v>0.19981809852991361</c:v>
                </c:pt>
                <c:pt idx="120">
                  <c:v>0.32241789648084929</c:v>
                </c:pt>
                <c:pt idx="121">
                  <c:v>0.36568314363055271</c:v>
                </c:pt>
                <c:pt idx="122">
                  <c:v>0.41363792018730056</c:v>
                </c:pt>
                <c:pt idx="123">
                  <c:v>0.44810891818241316</c:v>
                </c:pt>
                <c:pt idx="124">
                  <c:v>0.45398141925560875</c:v>
                </c:pt>
                <c:pt idx="125">
                  <c:v>0.46081974041587381</c:v>
                </c:pt>
                <c:pt idx="126">
                  <c:v>0.46565496068475992</c:v>
                </c:pt>
                <c:pt idx="127">
                  <c:v>0.45873850834729535</c:v>
                </c:pt>
                <c:pt idx="128">
                  <c:v>0.40541212318215836</c:v>
                </c:pt>
                <c:pt idx="129">
                  <c:v>0.39205422138128893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23569152"/>
        <c:axId val="109826560"/>
      </c:barChart>
      <c:catAx>
        <c:axId val="123569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one"/>
        <c:crossAx val="109826560"/>
        <c:crosses val="autoZero"/>
        <c:auto val="0"/>
        <c:lblAlgn val="ctr"/>
        <c:lblOffset val="100"/>
        <c:noMultiLvlLbl val="0"/>
      </c:catAx>
      <c:valAx>
        <c:axId val="109826560"/>
        <c:scaling>
          <c:orientation val="minMax"/>
          <c:max val="0.5"/>
          <c:min val="0"/>
        </c:scaling>
        <c:delete val="0"/>
        <c:axPos val="l"/>
        <c:majorGridlines/>
        <c:numFmt formatCode="&quot;$&quot;#,##0.00" sourceLinked="0"/>
        <c:majorTickMark val="out"/>
        <c:minorTickMark val="none"/>
        <c:tickLblPos val="nextTo"/>
        <c:crossAx val="123569152"/>
        <c:crosses val="autoZero"/>
        <c:crossBetween val="between"/>
        <c:majorUnit val="5.000000000000001E-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Yearly</a:t>
            </a:r>
            <a:r>
              <a:rPr lang="en-US" baseline="0"/>
              <a:t> Tallies of Synthetic </a:t>
            </a:r>
            <a:r>
              <a:rPr lang="en-US"/>
              <a:t>Debt</a:t>
            </a:r>
            <a:r>
              <a:rPr lang="en-US" baseline="0"/>
              <a:t> Servicing Cost (not actual) in Trillions of Dollars</a:t>
            </a:r>
            <a:endParaRPr lang="en-US"/>
          </a:p>
        </c:rich>
      </c:tx>
      <c:layout>
        <c:manualLayout>
          <c:xMode val="edge"/>
          <c:yMode val="edge"/>
          <c:x val="0.18533331465239444"/>
          <c:y val="1.16321900440411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99423301960381"/>
          <c:y val="7.900479382225982E-3"/>
          <c:w val="0.89900576698039625"/>
          <c:h val="0.91098843360833337"/>
        </c:manualLayout>
      </c:layout>
      <c:barChart>
        <c:barDir val="col"/>
        <c:grouping val="stacked"/>
        <c:varyColors val="0"/>
        <c:ser>
          <c:idx val="0"/>
          <c:order val="0"/>
          <c:tx>
            <c:v>debt_servicing_in_billions</c:v>
          </c:tx>
          <c:spPr>
            <a:solidFill>
              <a:schemeClr val="accent2"/>
            </a:solidFill>
          </c:spPr>
          <c:invertIfNegative val="0"/>
          <c:val>
            <c:numRef>
              <c:f>Sheet1!$D$2:$D$138</c:f>
              <c:numCache>
                <c:formatCode>"$"#,##0.0000</c:formatCode>
                <c:ptCount val="137"/>
                <c:pt idx="4">
                  <c:v>0.1329374285780614</c:v>
                </c:pt>
                <c:pt idx="8">
                  <c:v>0.20834835726978179</c:v>
                </c:pt>
                <c:pt idx="12">
                  <c:v>0.28829859550528292</c:v>
                </c:pt>
                <c:pt idx="16">
                  <c:v>0.27527513315366309</c:v>
                </c:pt>
                <c:pt idx="20">
                  <c:v>0.29726609829095074</c:v>
                </c:pt>
                <c:pt idx="24">
                  <c:v>0.29475459092533574</c:v>
                </c:pt>
                <c:pt idx="28">
                  <c:v>0.28427957814665589</c:v>
                </c:pt>
                <c:pt idx="32">
                  <c:v>0.36003868711777182</c:v>
                </c:pt>
                <c:pt idx="36">
                  <c:v>0.20426047694485991</c:v>
                </c:pt>
                <c:pt idx="40">
                  <c:v>9.9949484878239014E-2</c:v>
                </c:pt>
                <c:pt idx="44">
                  <c:v>7.5114711401540551E-2</c:v>
                </c:pt>
                <c:pt idx="48">
                  <c:v>0.10761586636073281</c:v>
                </c:pt>
                <c:pt idx="52">
                  <c:v>0.2683926790282079</c:v>
                </c:pt>
                <c:pt idx="56">
                  <c:v>0.42664628295511753</c:v>
                </c:pt>
                <c:pt idx="60">
                  <c:v>0.44205503249393396</c:v>
                </c:pt>
                <c:pt idx="64">
                  <c:v>0.16035110404223696</c:v>
                </c:pt>
                <c:pt idx="68">
                  <c:v>1.9307822770189956E-2</c:v>
                </c:pt>
                <c:pt idx="72">
                  <c:v>2.3926817641482884E-2</c:v>
                </c:pt>
                <c:pt idx="76">
                  <c:v>1.3891749311051242E-2</c:v>
                </c:pt>
                <c:pt idx="80">
                  <c:v>2.3667258191918936E-2</c:v>
                </c:pt>
                <c:pt idx="84">
                  <c:v>1.6940698820003416E-2</c:v>
                </c:pt>
                <c:pt idx="88">
                  <c:v>1.7356446108091721E-2</c:v>
                </c:pt>
                <c:pt idx="92">
                  <c:v>2.860942091039197E-2</c:v>
                </c:pt>
                <c:pt idx="96">
                  <c:v>8.243067681252858E-2</c:v>
                </c:pt>
                <c:pt idx="100">
                  <c:v>0.21613881106508828</c:v>
                </c:pt>
                <c:pt idx="104">
                  <c:v>0.40638744082436606</c:v>
                </c:pt>
                <c:pt idx="108">
                  <c:v>0.47058233855139459</c:v>
                </c:pt>
                <c:pt idx="112">
                  <c:v>5.7409867860013494E-2</c:v>
                </c:pt>
                <c:pt idx="116">
                  <c:v>2.2367665887957709E-2</c:v>
                </c:pt>
                <c:pt idx="120">
                  <c:v>0.62979989584646301</c:v>
                </c:pt>
                <c:pt idx="124">
                  <c:v>1.681411401255875</c:v>
                </c:pt>
                <c:pt idx="128">
                  <c:v>1.7906253326300874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23571200"/>
        <c:axId val="109828864"/>
      </c:barChart>
      <c:catAx>
        <c:axId val="123571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one"/>
        <c:crossAx val="109828864"/>
        <c:crosses val="autoZero"/>
        <c:auto val="0"/>
        <c:lblAlgn val="ctr"/>
        <c:lblOffset val="100"/>
        <c:noMultiLvlLbl val="0"/>
      </c:catAx>
      <c:valAx>
        <c:axId val="109828864"/>
        <c:scaling>
          <c:orientation val="minMax"/>
          <c:max val="2"/>
          <c:min val="0"/>
        </c:scaling>
        <c:delete val="0"/>
        <c:axPos val="l"/>
        <c:majorGridlines/>
        <c:numFmt formatCode="&quot;$&quot;#,##0.00" sourceLinked="0"/>
        <c:majorTickMark val="out"/>
        <c:minorTickMark val="none"/>
        <c:tickLblPos val="nextTo"/>
        <c:crossAx val="123571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123825</xdr:colOff>
      <xdr:row>3</xdr:row>
      <xdr:rowOff>28574</xdr:rowOff>
    </xdr:from>
    <xdr:to>
      <xdr:col>34</xdr:col>
      <xdr:colOff>171450</xdr:colOff>
      <xdr:row>27</xdr:row>
      <xdr:rowOff>152400</xdr:rowOff>
    </xdr:to>
    <xdr:graphicFrame macro="">
      <xdr:nvGraphicFramePr>
        <xdr:cNvPr id="5" name="Chart 4" title="Yea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133350</xdr:colOff>
      <xdr:row>6</xdr:row>
      <xdr:rowOff>47625</xdr:rowOff>
    </xdr:from>
    <xdr:to>
      <xdr:col>16</xdr:col>
      <xdr:colOff>409575</xdr:colOff>
      <xdr:row>16</xdr:row>
      <xdr:rowOff>95250</xdr:rowOff>
    </xdr:to>
    <xdr:sp macro="" textlink="">
      <xdr:nvSpPr>
        <xdr:cNvPr id="8" name="TextBox 7"/>
        <xdr:cNvSpPr txBox="1"/>
      </xdr:nvSpPr>
      <xdr:spPr>
        <a:xfrm>
          <a:off x="10429875" y="1190625"/>
          <a:ext cx="276225" cy="1952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TRILLIONS</a:t>
          </a:r>
        </a:p>
      </xdr:txBody>
    </xdr:sp>
    <xdr:clientData/>
  </xdr:twoCellAnchor>
  <xdr:twoCellAnchor>
    <xdr:from>
      <xdr:col>15</xdr:col>
      <xdr:colOff>133350</xdr:colOff>
      <xdr:row>29</xdr:row>
      <xdr:rowOff>28576</xdr:rowOff>
    </xdr:from>
    <xdr:to>
      <xdr:col>34</xdr:col>
      <xdr:colOff>209550</xdr:colOff>
      <xdr:row>53</xdr:row>
      <xdr:rowOff>85726</xdr:rowOff>
    </xdr:to>
    <xdr:graphicFrame macro="">
      <xdr:nvGraphicFramePr>
        <xdr:cNvPr id="6" name="Chart 5" title="Year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161924</xdr:colOff>
      <xdr:row>56</xdr:row>
      <xdr:rowOff>2</xdr:rowOff>
    </xdr:from>
    <xdr:to>
      <xdr:col>34</xdr:col>
      <xdr:colOff>390525</xdr:colOff>
      <xdr:row>79</xdr:row>
      <xdr:rowOff>66676</xdr:rowOff>
    </xdr:to>
    <xdr:graphicFrame macro="">
      <xdr:nvGraphicFramePr>
        <xdr:cNvPr id="9" name="Chart 8" title="Year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352424</xdr:colOff>
      <xdr:row>77</xdr:row>
      <xdr:rowOff>180976</xdr:rowOff>
    </xdr:from>
    <xdr:to>
      <xdr:col>34</xdr:col>
      <xdr:colOff>219075</xdr:colOff>
      <xdr:row>79</xdr:row>
      <xdr:rowOff>47626</xdr:rowOff>
    </xdr:to>
    <xdr:sp macro="" textlink="">
      <xdr:nvSpPr>
        <xdr:cNvPr id="11" name="TextBox 1"/>
        <xdr:cNvSpPr txBox="1"/>
      </xdr:nvSpPr>
      <xdr:spPr>
        <a:xfrm>
          <a:off x="11258549" y="14849476"/>
          <a:ext cx="10229851" cy="24765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effectLst/>
              <a:latin typeface="+mn-lt"/>
              <a:ea typeface="+mn-ea"/>
              <a:cs typeface="+mn-cs"/>
            </a:rPr>
            <a:t>       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  '94     '95    '96     '97    '98    '99    '00     '01    '02    '03     '04    '05    '06     '07    '08    '09    '10     '11    '12    '13    '14     '15    '16    '17     '18    '19    '20     '21    '22    '23    '24    '25</a:t>
          </a:r>
          <a:endParaRPr lang="en-US" sz="1050">
            <a:effectLst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0.07561</cdr:x>
      <cdr:y>0.91946</cdr:y>
    </cdr:from>
    <cdr:to>
      <cdr:x>1</cdr:x>
      <cdr:y>0.97925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800097" y="4335140"/>
          <a:ext cx="9782175" cy="2819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effectLst/>
              <a:latin typeface="+mn-lt"/>
              <a:ea typeface="+mn-ea"/>
              <a:cs typeface="+mn-cs"/>
            </a:rPr>
            <a:t>    '93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   '94    '95    '96    '97    '98    '99    '00    '01    '02    '03    '04   '05    '06    '07    '08    '09    '10    '11    '12    '13   '14    '15     '16   '17    '18    '19    '20    '21    '22    '23    '24    '25    '26</a:t>
          </a:r>
          <a:endParaRPr lang="en-US" sz="1050">
            <a:effectLst/>
          </a:endParaRPr>
        </a:p>
      </cdr:txBody>
    </cdr:sp>
  </cdr:relSizeAnchor>
  <cdr:relSizeAnchor xmlns:cdr="http://schemas.openxmlformats.org/drawingml/2006/chartDrawing">
    <cdr:from>
      <cdr:x>0.1103</cdr:x>
      <cdr:y>0.09533</cdr:y>
    </cdr:from>
    <cdr:to>
      <cdr:x>0.81942</cdr:x>
      <cdr:y>0.30629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233413" y="447653"/>
          <a:ext cx="7929637" cy="9906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800" b="1">
              <a:solidFill>
                <a:schemeClr val="tx2">
                  <a:lumMod val="75000"/>
                </a:schemeClr>
              </a:solidFill>
            </a:rPr>
            <a:t>Blue Bars =</a:t>
          </a:r>
          <a:r>
            <a:rPr lang="en-US" sz="1800" b="1" baseline="0">
              <a:solidFill>
                <a:schemeClr val="tx2">
                  <a:lumMod val="75000"/>
                </a:schemeClr>
              </a:solidFill>
            </a:rPr>
            <a:t> Mark Skidmore Estimate + Federal Reserve Balance Sheet</a:t>
          </a:r>
          <a:br>
            <a:rPr lang="en-US" sz="1800" b="1" baseline="0">
              <a:solidFill>
                <a:schemeClr val="tx2">
                  <a:lumMod val="75000"/>
                </a:schemeClr>
              </a:solidFill>
            </a:rPr>
          </a:br>
          <a:r>
            <a:rPr lang="en-US" sz="1800" b="1" baseline="0">
              <a:solidFill>
                <a:schemeClr val="tx2">
                  <a:lumMod val="75000"/>
                </a:schemeClr>
              </a:solidFill>
            </a:rPr>
            <a:t>+ Silver Miner Subsidies + Trojan Horse Expenses</a:t>
          </a:r>
        </a:p>
        <a:p xmlns:a="http://schemas.openxmlformats.org/drawingml/2006/main">
          <a:r>
            <a:rPr lang="en-US" sz="1800" b="1" baseline="0">
              <a:solidFill>
                <a:schemeClr val="tx2">
                  <a:lumMod val="75000"/>
                </a:schemeClr>
              </a:solidFill>
            </a:rPr>
            <a:t>2025 &amp; on Blue Bars = Federal Reserve Balance Sheet + Silver Miner Subsidies</a:t>
          </a:r>
        </a:p>
        <a:p xmlns:a="http://schemas.openxmlformats.org/drawingml/2006/main">
          <a:endParaRPr lang="en-US" sz="1800" b="1" baseline="0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0.12419</cdr:x>
      <cdr:y>0.23529</cdr:y>
    </cdr:from>
    <cdr:to>
      <cdr:x>0.53818</cdr:x>
      <cdr:y>0.39757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85872" y="1104901"/>
          <a:ext cx="428625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0.1104</cdr:x>
      <cdr:y>0.33469</cdr:y>
    </cdr:from>
    <cdr:to>
      <cdr:x>0.55658</cdr:x>
      <cdr:y>0.46247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234531" y="1571625"/>
          <a:ext cx="4989341" cy="600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Red Bars = National Debt</a:t>
          </a:r>
          <a:endParaRPr lang="en-US" sz="1800" b="1">
            <a:solidFill>
              <a:srgbClr val="FF0000"/>
            </a:solidFill>
            <a:effectLst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0.00832</cdr:x>
      <cdr:y>0.10985</cdr:y>
    </cdr:from>
    <cdr:to>
      <cdr:x>0.03226</cdr:x>
      <cdr:y>0.54253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3527" y="499095"/>
          <a:ext cx="240321" cy="19658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TRILLIONS</a:t>
          </a:r>
        </a:p>
      </cdr:txBody>
    </cdr:sp>
  </cdr:relSizeAnchor>
  <cdr:relSizeAnchor xmlns:cdr="http://schemas.openxmlformats.org/drawingml/2006/chartDrawing">
    <cdr:from>
      <cdr:x>0.07554</cdr:x>
      <cdr:y>0.93082</cdr:y>
    </cdr:from>
    <cdr:to>
      <cdr:x>1</cdr:x>
      <cdr:y>0.9979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853349" y="4255710"/>
          <a:ext cx="10443298" cy="3066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1" fontAlgn="auto" latinLnBrk="0" hangingPunct="1"/>
          <a:r>
            <a:rPr lang="en-US" sz="1100">
              <a:effectLst/>
              <a:latin typeface="+mn-lt"/>
              <a:ea typeface="+mn-ea"/>
              <a:cs typeface="+mn-cs"/>
            </a:rPr>
            <a:t>    '93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   '94    '95    '96    '97    '98    '99    '00    '01    '02    '03    '04   '05    '06    '07    '08    '09    '10    '11    '12    '13   '14    '15     '16   '17    '18    '19    '20    '21    '22    '23    '24    '25   '26</a:t>
          </a:r>
          <a:endParaRPr lang="en-US">
            <a:effectLst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0.00832</cdr:x>
      <cdr:y>0.10985</cdr:y>
    </cdr:from>
    <cdr:to>
      <cdr:x>0.02952</cdr:x>
      <cdr:y>0.54253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5905" y="493864"/>
          <a:ext cx="218895" cy="19452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TRILLIONS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5"/>
  <sheetViews>
    <sheetView tabSelected="1" zoomScaleNormal="100" workbookViewId="0">
      <pane ySplit="1" topLeftCell="A129" activePane="bottomLeft" state="frozen"/>
      <selection pane="bottomLeft" activeCell="I132" sqref="I132"/>
    </sheetView>
  </sheetViews>
  <sheetFormatPr defaultRowHeight="15" x14ac:dyDescent="0.25"/>
  <cols>
    <col min="1" max="1" width="10.7109375" bestFit="1" customWidth="1"/>
    <col min="2" max="4" width="8.5703125" customWidth="1"/>
    <col min="5" max="5" width="8.7109375" customWidth="1"/>
    <col min="6" max="6" width="19.28515625" customWidth="1"/>
    <col min="7" max="7" width="8.28515625" customWidth="1"/>
    <col min="8" max="8" width="23" bestFit="1" customWidth="1"/>
    <col min="9" max="9" width="18.42578125" customWidth="1"/>
    <col min="10" max="10" width="8.42578125" customWidth="1"/>
    <col min="11" max="11" width="15.5703125" customWidth="1"/>
    <col min="12" max="12" width="11.28515625" customWidth="1"/>
    <col min="13" max="13" width="8.7109375" customWidth="1"/>
    <col min="14" max="15" width="8.42578125" customWidth="1"/>
    <col min="16" max="16" width="2.42578125" customWidth="1"/>
  </cols>
  <sheetData>
    <row r="1" spans="1:16" s="3" customFormat="1" ht="15" customHeight="1" x14ac:dyDescent="0.25">
      <c r="A1" s="3" t="s">
        <v>0</v>
      </c>
      <c r="B1" s="3" t="s">
        <v>20</v>
      </c>
      <c r="C1" s="3" t="s">
        <v>21</v>
      </c>
      <c r="D1" s="3" t="s">
        <v>22</v>
      </c>
      <c r="E1" s="3" t="s">
        <v>10</v>
      </c>
      <c r="F1" s="3" t="s">
        <v>7</v>
      </c>
      <c r="G1" s="3" t="s">
        <v>9</v>
      </c>
      <c r="H1" s="3" t="s">
        <v>28</v>
      </c>
      <c r="I1" s="3" t="s">
        <v>8</v>
      </c>
      <c r="J1" s="3" t="s">
        <v>11</v>
      </c>
      <c r="K1" s="3" t="s">
        <v>1</v>
      </c>
      <c r="L1" s="3" t="s">
        <v>2</v>
      </c>
      <c r="M1" s="3" t="s">
        <v>15</v>
      </c>
      <c r="N1" s="5" t="s">
        <v>12</v>
      </c>
      <c r="O1" s="5" t="s">
        <v>13</v>
      </c>
    </row>
    <row r="2" spans="1:16" x14ac:dyDescent="0.25">
      <c r="A2" s="1">
        <v>33989</v>
      </c>
      <c r="B2" s="21">
        <v>2.92E-2</v>
      </c>
      <c r="C2" s="24">
        <f t="shared" ref="C2:C33" si="0">(F2/1000000000000)*B2/4</f>
        <v>3.0573072382440281E-2</v>
      </c>
      <c r="D2" s="24"/>
      <c r="E2" s="8">
        <f t="shared" ref="E2:E49" si="1">F2/1000000000000</f>
        <v>4.1880921071835999</v>
      </c>
      <c r="F2" s="9">
        <v>4188092107183.6001</v>
      </c>
      <c r="G2" s="8">
        <f t="shared" ref="G2:G21" si="2">I2/1000000000000</f>
        <v>0</v>
      </c>
      <c r="H2" s="8"/>
      <c r="I2" s="9"/>
      <c r="J2" s="2">
        <f>(F2+I2)/1000000000000</f>
        <v>4.1880921071835999</v>
      </c>
      <c r="K2" s="7"/>
      <c r="L2" s="3" t="s">
        <v>6</v>
      </c>
      <c r="M2" s="17"/>
      <c r="N2" s="3"/>
      <c r="O2" s="3"/>
      <c r="P2" s="3"/>
    </row>
    <row r="3" spans="1:16" x14ac:dyDescent="0.25">
      <c r="A3" s="1">
        <v>34079</v>
      </c>
      <c r="B3" s="21">
        <v>3.0700000000000002E-2</v>
      </c>
      <c r="C3" s="24">
        <f t="shared" si="0"/>
        <v>3.265316004396248E-2</v>
      </c>
      <c r="D3" s="24"/>
      <c r="E3" s="8">
        <f t="shared" si="1"/>
        <v>4.25448339335016</v>
      </c>
      <c r="F3" s="9">
        <v>4254483393350.1602</v>
      </c>
      <c r="G3" s="8">
        <f t="shared" si="2"/>
        <v>0</v>
      </c>
      <c r="H3" s="8"/>
      <c r="I3" s="9"/>
      <c r="J3" s="2">
        <f>(F3+I3)/1000000000000</f>
        <v>4.25448339335016</v>
      </c>
      <c r="K3" s="16">
        <f t="shared" ref="K3:K16" si="3">(F3/F2)-1</f>
        <v>1.5852393994077341E-2</v>
      </c>
      <c r="L3" s="3" t="s">
        <v>5</v>
      </c>
      <c r="M3" s="17"/>
      <c r="N3" s="3"/>
      <c r="O3" s="3"/>
      <c r="P3" s="3"/>
    </row>
    <row r="4" spans="1:16" x14ac:dyDescent="0.25">
      <c r="A4" s="1">
        <v>34170</v>
      </c>
      <c r="B4" s="21">
        <v>3.04E-2</v>
      </c>
      <c r="C4" s="24">
        <f t="shared" si="0"/>
        <v>3.2949709345256678E-2</v>
      </c>
      <c r="D4" s="24"/>
      <c r="E4" s="8">
        <f t="shared" si="1"/>
        <v>4.3354880717443001</v>
      </c>
      <c r="F4" s="9">
        <v>4335488071744.2998</v>
      </c>
      <c r="G4" s="8">
        <f t="shared" si="2"/>
        <v>0</v>
      </c>
      <c r="H4" s="8"/>
      <c r="I4" s="9"/>
      <c r="J4" s="2">
        <f t="shared" ref="J4:J21" si="4">(F4+I4)/1000000000000</f>
        <v>4.3354880717443001</v>
      </c>
      <c r="K4" s="16">
        <f t="shared" si="3"/>
        <v>1.903983889577554E-2</v>
      </c>
      <c r="L4" s="3" t="s">
        <v>5</v>
      </c>
      <c r="M4" s="17"/>
      <c r="N4" s="3"/>
      <c r="O4" s="3"/>
      <c r="P4" s="3"/>
    </row>
    <row r="5" spans="1:16" x14ac:dyDescent="0.25">
      <c r="A5" s="1">
        <v>34262</v>
      </c>
      <c r="B5" s="21">
        <v>3.09E-2</v>
      </c>
      <c r="C5" s="24">
        <f t="shared" si="0"/>
        <v>3.4029552827993775E-2</v>
      </c>
      <c r="D5" s="24"/>
      <c r="E5" s="8">
        <f t="shared" si="1"/>
        <v>4.4051201071836603</v>
      </c>
      <c r="F5" s="9">
        <v>4405120107183.6602</v>
      </c>
      <c r="G5" s="8">
        <f t="shared" si="2"/>
        <v>0</v>
      </c>
      <c r="H5" s="8"/>
      <c r="I5" s="9"/>
      <c r="J5" s="2">
        <f t="shared" si="4"/>
        <v>4.4051201071836603</v>
      </c>
      <c r="K5" s="16">
        <f t="shared" si="3"/>
        <v>1.6060944993292248E-2</v>
      </c>
      <c r="L5" s="3" t="s">
        <v>5</v>
      </c>
      <c r="M5" s="17"/>
      <c r="N5" s="3"/>
      <c r="O5" s="3"/>
      <c r="P5" s="3"/>
    </row>
    <row r="6" spans="1:16" x14ac:dyDescent="0.25">
      <c r="A6" s="1">
        <v>34354</v>
      </c>
      <c r="B6" s="21">
        <v>2.9600000000000001E-2</v>
      </c>
      <c r="C6" s="24">
        <f t="shared" si="0"/>
        <v>3.3305006360848446E-2</v>
      </c>
      <c r="D6" s="24">
        <f>SUM(C3:C6)</f>
        <v>0.1329374285780614</v>
      </c>
      <c r="E6" s="8">
        <f t="shared" si="1"/>
        <v>4.5006765352497897</v>
      </c>
      <c r="F6" s="9">
        <v>4500676535249.79</v>
      </c>
      <c r="G6" s="8">
        <f t="shared" si="2"/>
        <v>0</v>
      </c>
      <c r="H6" s="8"/>
      <c r="I6" s="9"/>
      <c r="J6" s="2">
        <f t="shared" si="4"/>
        <v>4.5006765352497897</v>
      </c>
      <c r="K6" s="16">
        <f t="shared" si="3"/>
        <v>2.1692127737970468E-2</v>
      </c>
      <c r="L6" s="3" t="s">
        <v>5</v>
      </c>
      <c r="M6" s="18">
        <f>(J6/J2)-1</f>
        <v>7.4636474095216565E-2</v>
      </c>
      <c r="N6" s="7"/>
      <c r="O6" s="7"/>
      <c r="P6" s="2"/>
    </row>
    <row r="7" spans="1:16" x14ac:dyDescent="0.25">
      <c r="A7" s="1">
        <v>34444</v>
      </c>
      <c r="B7" s="21">
        <v>3.3399999999999999E-2</v>
      </c>
      <c r="C7" s="24">
        <f t="shared" si="0"/>
        <v>3.8151886806057106E-2</v>
      </c>
      <c r="D7" s="24"/>
      <c r="E7" s="8">
        <f t="shared" si="1"/>
        <v>4.5690882402463604</v>
      </c>
      <c r="F7" s="9">
        <v>4569088240246.3604</v>
      </c>
      <c r="G7" s="8">
        <f t="shared" si="2"/>
        <v>0</v>
      </c>
      <c r="H7" s="8"/>
      <c r="I7" s="9"/>
      <c r="J7" s="2">
        <f t="shared" si="4"/>
        <v>4.5690882402463604</v>
      </c>
      <c r="K7" s="16">
        <f t="shared" si="3"/>
        <v>1.5200315877127002E-2</v>
      </c>
      <c r="L7" s="3" t="s">
        <v>5</v>
      </c>
      <c r="M7" s="17"/>
      <c r="N7" s="7"/>
      <c r="O7" s="7"/>
      <c r="P7" s="2"/>
    </row>
    <row r="8" spans="1:16" x14ac:dyDescent="0.25">
      <c r="A8" s="1">
        <v>34535</v>
      </c>
      <c r="B8" s="21">
        <v>4.2500000000000003E-2</v>
      </c>
      <c r="C8" s="24">
        <f t="shared" si="0"/>
        <v>4.9155449176353221E-2</v>
      </c>
      <c r="D8" s="24"/>
      <c r="E8" s="8">
        <f t="shared" si="1"/>
        <v>4.6263952165979498</v>
      </c>
      <c r="F8" s="9">
        <v>4626395216597.9502</v>
      </c>
      <c r="G8" s="8">
        <f t="shared" si="2"/>
        <v>0</v>
      </c>
      <c r="H8" s="8"/>
      <c r="I8" s="9"/>
      <c r="J8" s="2">
        <f t="shared" si="4"/>
        <v>4.6263952165979498</v>
      </c>
      <c r="K8" s="16">
        <f t="shared" si="3"/>
        <v>1.2542322086670721E-2</v>
      </c>
      <c r="L8" s="3" t="s">
        <v>5</v>
      </c>
      <c r="M8" s="17"/>
      <c r="N8" s="7"/>
      <c r="O8" s="7"/>
      <c r="P8" s="2"/>
    </row>
    <row r="9" spans="1:16" x14ac:dyDescent="0.25">
      <c r="A9" s="1">
        <v>34627</v>
      </c>
      <c r="B9" s="21">
        <v>4.7300000000000002E-2</v>
      </c>
      <c r="C9" s="24">
        <f t="shared" si="0"/>
        <v>5.5688191928506395E-2</v>
      </c>
      <c r="D9" s="24"/>
      <c r="E9" s="8">
        <f t="shared" si="1"/>
        <v>4.7093608396199906</v>
      </c>
      <c r="F9" s="9">
        <v>4709360839619.9902</v>
      </c>
      <c r="G9" s="8">
        <f t="shared" si="2"/>
        <v>0</v>
      </c>
      <c r="H9" s="8"/>
      <c r="I9" s="9"/>
      <c r="J9" s="2">
        <f t="shared" si="4"/>
        <v>4.7093608396199906</v>
      </c>
      <c r="K9" s="16">
        <f t="shared" si="3"/>
        <v>1.7933103234325287E-2</v>
      </c>
      <c r="L9" s="3" t="s">
        <v>5</v>
      </c>
      <c r="M9" s="17"/>
      <c r="N9" s="7"/>
      <c r="O9" s="7"/>
      <c r="P9" s="2"/>
    </row>
    <row r="10" spans="1:16" x14ac:dyDescent="0.25">
      <c r="A10" s="1">
        <v>34719</v>
      </c>
      <c r="B10" s="21">
        <v>5.45E-2</v>
      </c>
      <c r="C10" s="24">
        <f t="shared" si="0"/>
        <v>6.535282935886505E-2</v>
      </c>
      <c r="D10" s="24">
        <f>SUM(C7:C10)</f>
        <v>0.20834835726978179</v>
      </c>
      <c r="E10" s="8">
        <f t="shared" si="1"/>
        <v>4.7965379345955999</v>
      </c>
      <c r="F10" s="9">
        <v>4796537934595.5996</v>
      </c>
      <c r="G10" s="8">
        <f t="shared" si="2"/>
        <v>0</v>
      </c>
      <c r="H10" s="8"/>
      <c r="I10" s="9"/>
      <c r="J10" s="2">
        <f t="shared" si="4"/>
        <v>4.7965379345955999</v>
      </c>
      <c r="K10" s="16">
        <f t="shared" si="3"/>
        <v>1.8511449418397996E-2</v>
      </c>
      <c r="L10" s="3" t="s">
        <v>5</v>
      </c>
      <c r="M10" s="18">
        <f>(J10/J6)-1</f>
        <v>6.5737094640903715E-2</v>
      </c>
      <c r="N10" s="7"/>
      <c r="O10" s="7"/>
      <c r="P10" s="2"/>
    </row>
    <row r="11" spans="1:16" x14ac:dyDescent="0.25">
      <c r="A11" s="1">
        <v>34809</v>
      </c>
      <c r="B11" s="21">
        <v>5.9799999999999999E-2</v>
      </c>
      <c r="C11" s="24">
        <f t="shared" si="0"/>
        <v>7.2299334139226207E-2</v>
      </c>
      <c r="D11" s="24"/>
      <c r="E11" s="8">
        <f t="shared" si="1"/>
        <v>4.8360758621555995</v>
      </c>
      <c r="F11" s="9">
        <v>4836075862155.5996</v>
      </c>
      <c r="G11" s="8">
        <f t="shared" si="2"/>
        <v>0</v>
      </c>
      <c r="H11" s="8"/>
      <c r="I11" s="9"/>
      <c r="J11" s="2">
        <f t="shared" si="4"/>
        <v>4.8360758621555995</v>
      </c>
      <c r="K11" s="16">
        <f t="shared" si="3"/>
        <v>8.2430136275641885E-3</v>
      </c>
      <c r="L11" s="3" t="s">
        <v>5</v>
      </c>
      <c r="M11" s="17"/>
      <c r="N11" s="7"/>
      <c r="O11" s="7"/>
      <c r="P11" s="2"/>
    </row>
    <row r="12" spans="1:16" x14ac:dyDescent="0.25">
      <c r="A12" s="1">
        <v>34900</v>
      </c>
      <c r="B12" s="21">
        <v>0.06</v>
      </c>
      <c r="C12" s="24">
        <f t="shared" si="0"/>
        <v>7.4036952679369356E-2</v>
      </c>
      <c r="D12" s="24"/>
      <c r="E12" s="8">
        <f t="shared" si="1"/>
        <v>4.9357968452912901</v>
      </c>
      <c r="F12" s="9">
        <v>4935796845291.29</v>
      </c>
      <c r="G12" s="8">
        <f t="shared" si="2"/>
        <v>0</v>
      </c>
      <c r="H12" s="8"/>
      <c r="I12" s="9"/>
      <c r="J12" s="2">
        <f t="shared" si="4"/>
        <v>4.9357968452912901</v>
      </c>
      <c r="K12" s="16">
        <f t="shared" si="3"/>
        <v>2.062022722101009E-2</v>
      </c>
      <c r="L12" s="3" t="s">
        <v>5</v>
      </c>
      <c r="M12" s="17"/>
      <c r="N12" s="7"/>
      <c r="O12" s="7"/>
      <c r="P12" s="2"/>
    </row>
    <row r="13" spans="1:16" x14ac:dyDescent="0.25">
      <c r="A13" s="1">
        <v>34992</v>
      </c>
      <c r="B13" s="21">
        <v>5.8000000000000003E-2</v>
      </c>
      <c r="C13" s="24">
        <f t="shared" si="0"/>
        <v>7.212473750443503E-2</v>
      </c>
      <c r="D13" s="24"/>
      <c r="E13" s="8">
        <f t="shared" si="1"/>
        <v>4.9741198278920704</v>
      </c>
      <c r="F13" s="9">
        <v>4974119827892.0703</v>
      </c>
      <c r="G13" s="8">
        <f t="shared" si="2"/>
        <v>0</v>
      </c>
      <c r="H13" s="8"/>
      <c r="I13" s="9"/>
      <c r="J13" s="2">
        <f t="shared" si="4"/>
        <v>4.9741198278920704</v>
      </c>
      <c r="K13" s="16">
        <f t="shared" si="3"/>
        <v>7.7642949663416783E-3</v>
      </c>
      <c r="L13" s="3" t="s">
        <v>5</v>
      </c>
      <c r="M13" s="17"/>
      <c r="N13" s="7"/>
      <c r="O13" s="7"/>
      <c r="P13" s="2"/>
    </row>
    <row r="14" spans="1:16" x14ac:dyDescent="0.25">
      <c r="A14" s="1">
        <v>35084</v>
      </c>
      <c r="B14" s="21">
        <v>5.6000000000000001E-2</v>
      </c>
      <c r="C14" s="24">
        <f t="shared" si="0"/>
        <v>6.9837571182252298E-2</v>
      </c>
      <c r="D14" s="24">
        <f>SUM(C11:C14)</f>
        <v>0.28829859550528292</v>
      </c>
      <c r="E14" s="8">
        <f t="shared" si="1"/>
        <v>4.9883979415894499</v>
      </c>
      <c r="F14" s="9">
        <v>4988397941589.4502</v>
      </c>
      <c r="G14" s="8">
        <f t="shared" si="2"/>
        <v>0</v>
      </c>
      <c r="H14" s="8"/>
      <c r="I14" s="9"/>
      <c r="J14" s="2">
        <f t="shared" si="4"/>
        <v>4.9883979415894499</v>
      </c>
      <c r="K14" s="16">
        <f t="shared" si="3"/>
        <v>2.8704804450661037E-3</v>
      </c>
      <c r="L14" s="3" t="s">
        <v>5</v>
      </c>
      <c r="M14" s="18">
        <f>(J14/J10)-1</f>
        <v>3.9999685108302208E-2</v>
      </c>
      <c r="N14" s="7"/>
      <c r="O14" s="7"/>
      <c r="P14" s="2"/>
    </row>
    <row r="15" spans="1:16" x14ac:dyDescent="0.25">
      <c r="A15" s="1">
        <v>35175</v>
      </c>
      <c r="B15" s="21">
        <v>5.3100000000000001E-2</v>
      </c>
      <c r="C15" s="24">
        <f t="shared" si="0"/>
        <v>6.7703211492404616E-2</v>
      </c>
      <c r="D15" s="24"/>
      <c r="E15" s="8">
        <f t="shared" si="1"/>
        <v>5.1000535964146598</v>
      </c>
      <c r="F15" s="9">
        <v>5100053596414.6602</v>
      </c>
      <c r="G15" s="8">
        <f t="shared" si="2"/>
        <v>0</v>
      </c>
      <c r="H15" s="8"/>
      <c r="I15" s="9"/>
      <c r="J15" s="2">
        <f t="shared" si="4"/>
        <v>5.1000535964146598</v>
      </c>
      <c r="K15" s="16">
        <f t="shared" si="3"/>
        <v>2.2383068899598069E-2</v>
      </c>
      <c r="L15" s="3" t="s">
        <v>5</v>
      </c>
      <c r="M15" s="17"/>
      <c r="N15" s="7"/>
      <c r="O15" s="7"/>
      <c r="P15" s="2"/>
    </row>
    <row r="16" spans="1:16" x14ac:dyDescent="0.25">
      <c r="A16" s="1">
        <v>35266</v>
      </c>
      <c r="B16" s="21">
        <v>5.2699999999999997E-2</v>
      </c>
      <c r="C16" s="24">
        <f t="shared" si="0"/>
        <v>6.8109436645742497E-2</v>
      </c>
      <c r="D16" s="24"/>
      <c r="E16" s="8">
        <f t="shared" si="1"/>
        <v>5.1695967093542698</v>
      </c>
      <c r="F16" s="9">
        <v>5169596709354.2695</v>
      </c>
      <c r="G16" s="8">
        <f t="shared" si="2"/>
        <v>0.47805399999999998</v>
      </c>
      <c r="H16" s="8"/>
      <c r="I16" s="9">
        <v>478054000000</v>
      </c>
      <c r="J16" s="2">
        <f t="shared" si="4"/>
        <v>5.6476507093542692</v>
      </c>
      <c r="K16" s="16">
        <f t="shared" si="3"/>
        <v>1.3635761198372176E-2</v>
      </c>
      <c r="L16" s="3" t="s">
        <v>5</v>
      </c>
      <c r="M16" s="17"/>
      <c r="N16" s="7"/>
      <c r="O16" s="7"/>
      <c r="P16" s="2"/>
    </row>
    <row r="17" spans="1:16" x14ac:dyDescent="0.25">
      <c r="A17" s="1">
        <v>35358</v>
      </c>
      <c r="B17" s="21">
        <v>5.2999999999999999E-2</v>
      </c>
      <c r="C17" s="24">
        <f t="shared" si="0"/>
        <v>6.9240717164646651E-2</v>
      </c>
      <c r="D17" s="24"/>
      <c r="E17" s="8">
        <f t="shared" si="1"/>
        <v>5.2257145029921999</v>
      </c>
      <c r="F17" s="9">
        <v>5225714502992.2002</v>
      </c>
      <c r="G17" s="8">
        <f t="shared" si="2"/>
        <v>0.45946999999999999</v>
      </c>
      <c r="H17" s="8"/>
      <c r="I17" s="9">
        <v>459470000000</v>
      </c>
      <c r="J17" s="2">
        <f t="shared" si="4"/>
        <v>5.6851845029922004</v>
      </c>
      <c r="K17" s="16">
        <f>(J17/J16)-1</f>
        <v>6.6459127112381555E-3</v>
      </c>
      <c r="L17" s="3" t="s">
        <v>5</v>
      </c>
      <c r="M17" s="17"/>
      <c r="N17" s="7"/>
      <c r="O17" s="7"/>
      <c r="P17" s="2"/>
    </row>
    <row r="18" spans="1:16" x14ac:dyDescent="0.25">
      <c r="A18" s="1">
        <v>35450</v>
      </c>
      <c r="B18" s="21">
        <v>5.2900000000000003E-2</v>
      </c>
      <c r="C18" s="24">
        <f t="shared" si="0"/>
        <v>7.0221767850869324E-2</v>
      </c>
      <c r="D18" s="24">
        <f>SUM(C15:C18)</f>
        <v>0.27527513315366309</v>
      </c>
      <c r="E18" s="8">
        <f t="shared" si="1"/>
        <v>5.3097745066819906</v>
      </c>
      <c r="F18" s="9">
        <v>5309774506681.9902</v>
      </c>
      <c r="G18" s="8">
        <f t="shared" si="2"/>
        <v>0.47271400000000002</v>
      </c>
      <c r="H18" s="8"/>
      <c r="I18" s="9">
        <v>472714000000</v>
      </c>
      <c r="J18" s="2">
        <f t="shared" si="4"/>
        <v>5.7824885066819904</v>
      </c>
      <c r="K18" s="16">
        <f>(J18/J17)-1</f>
        <v>1.711536426629201E-2</v>
      </c>
      <c r="L18" s="3" t="s">
        <v>5</v>
      </c>
      <c r="M18" s="18">
        <f>(J18/J14)-1</f>
        <v>0.15918749353815986</v>
      </c>
      <c r="N18" s="16">
        <f>(J18/J2)-1</f>
        <v>0.38069754883461404</v>
      </c>
      <c r="O18" s="11"/>
      <c r="P18" s="2"/>
    </row>
    <row r="19" spans="1:16" x14ac:dyDescent="0.25">
      <c r="A19" s="1">
        <v>35540</v>
      </c>
      <c r="B19" s="21">
        <v>5.3900000000000003E-2</v>
      </c>
      <c r="C19" s="24">
        <f t="shared" si="0"/>
        <v>7.2109117912380893E-2</v>
      </c>
      <c r="D19" s="24"/>
      <c r="E19" s="8">
        <f t="shared" si="1"/>
        <v>5.3513260046293798</v>
      </c>
      <c r="F19" s="9">
        <v>5351326004629.3799</v>
      </c>
      <c r="G19" s="8">
        <f t="shared" si="2"/>
        <v>0.48775099999999999</v>
      </c>
      <c r="H19" s="8"/>
      <c r="I19" s="9">
        <v>487751000000</v>
      </c>
      <c r="J19" s="2">
        <f t="shared" si="4"/>
        <v>5.8390770046293801</v>
      </c>
      <c r="K19" s="16">
        <f t="shared" ref="K19:K67" si="5">(J19/J18)-1</f>
        <v>9.7861842495663431E-3</v>
      </c>
      <c r="L19" s="3" t="s">
        <v>5</v>
      </c>
      <c r="M19" s="17"/>
      <c r="N19" s="16"/>
      <c r="O19" s="7"/>
      <c r="P19" s="2"/>
    </row>
    <row r="20" spans="1:16" x14ac:dyDescent="0.25">
      <c r="A20" s="1">
        <v>35631</v>
      </c>
      <c r="B20" s="21">
        <v>5.5599999999999997E-2</v>
      </c>
      <c r="C20" s="24">
        <f t="shared" si="0"/>
        <v>7.4547862451283572E-2</v>
      </c>
      <c r="D20" s="24"/>
      <c r="E20" s="8">
        <f t="shared" si="1"/>
        <v>5.3631555720347901</v>
      </c>
      <c r="F20" s="9">
        <v>5363155572034.79</v>
      </c>
      <c r="G20" s="8">
        <f t="shared" si="2"/>
        <v>0.48681000000000002</v>
      </c>
      <c r="H20" s="8"/>
      <c r="I20" s="9">
        <v>486810000000</v>
      </c>
      <c r="J20" s="2">
        <f t="shared" si="4"/>
        <v>5.8499655720347903</v>
      </c>
      <c r="K20" s="16">
        <f t="shared" si="5"/>
        <v>1.864775442553146E-3</v>
      </c>
      <c r="L20" s="3" t="s">
        <v>5</v>
      </c>
      <c r="M20" s="17"/>
      <c r="N20" s="16"/>
      <c r="O20" s="7"/>
      <c r="P20" s="2"/>
    </row>
    <row r="21" spans="1:16" x14ac:dyDescent="0.25">
      <c r="A21" s="1">
        <v>35723</v>
      </c>
      <c r="B21" s="21">
        <v>5.5399999999999998E-2</v>
      </c>
      <c r="C21" s="24">
        <f t="shared" si="0"/>
        <v>7.504564011868381E-2</v>
      </c>
      <c r="D21" s="24"/>
      <c r="E21" s="8">
        <f t="shared" si="1"/>
        <v>5.41845777030208</v>
      </c>
      <c r="F21" s="9">
        <v>5418457770302.0801</v>
      </c>
      <c r="G21" s="8">
        <f t="shared" si="2"/>
        <v>0.49077500000000002</v>
      </c>
      <c r="H21" s="8"/>
      <c r="I21" s="9">
        <v>490775000000</v>
      </c>
      <c r="J21" s="2">
        <f t="shared" si="4"/>
        <v>5.9092327703020802</v>
      </c>
      <c r="K21" s="16">
        <f t="shared" si="5"/>
        <v>1.0131204626333323E-2</v>
      </c>
      <c r="L21" s="3" t="s">
        <v>5</v>
      </c>
      <c r="M21" s="17"/>
      <c r="N21" s="16"/>
      <c r="O21" s="7"/>
      <c r="P21" s="2"/>
    </row>
    <row r="22" spans="1:16" x14ac:dyDescent="0.25">
      <c r="A22" s="1">
        <v>35815</v>
      </c>
      <c r="B22" s="21">
        <v>5.5E-2</v>
      </c>
      <c r="C22" s="24">
        <f t="shared" si="0"/>
        <v>7.5563477808602439E-2</v>
      </c>
      <c r="D22" s="24">
        <f>SUM(C19:C22)</f>
        <v>0.29726609829095074</v>
      </c>
      <c r="E22" s="8">
        <f t="shared" si="1"/>
        <v>5.4955256588074501</v>
      </c>
      <c r="F22" s="9">
        <v>5495525658807.4502</v>
      </c>
      <c r="G22" s="8">
        <f t="shared" ref="G22:G53" si="6">(H22+I22)/1000000000000</f>
        <v>0.77437100000000003</v>
      </c>
      <c r="H22" s="31">
        <v>262500000000</v>
      </c>
      <c r="I22" s="9">
        <v>511871000000</v>
      </c>
      <c r="J22" s="2">
        <f t="shared" ref="J22:J53" si="7">(F22+H22+I22)/1000000000000</f>
        <v>6.2698966588074505</v>
      </c>
      <c r="K22" s="16">
        <f t="shared" si="5"/>
        <v>6.1033962025992983E-2</v>
      </c>
      <c r="L22" s="3" t="s">
        <v>5</v>
      </c>
      <c r="M22" s="18">
        <f>(J22/J18)-1</f>
        <v>8.4290379749520028E-2</v>
      </c>
      <c r="N22" s="16"/>
      <c r="O22" s="16"/>
      <c r="P22" s="2"/>
    </row>
    <row r="23" spans="1:16" x14ac:dyDescent="0.25">
      <c r="A23" s="1">
        <v>35905</v>
      </c>
      <c r="B23" s="21">
        <v>5.4899999999999997E-2</v>
      </c>
      <c r="C23" s="24">
        <f t="shared" si="0"/>
        <v>7.5683763730321013E-2</v>
      </c>
      <c r="D23" s="24"/>
      <c r="E23" s="8">
        <f t="shared" si="1"/>
        <v>5.5142997253421502</v>
      </c>
      <c r="F23" s="9">
        <v>5514299725342.1504</v>
      </c>
      <c r="G23" s="8">
        <f t="shared" si="6"/>
        <v>1.0390630000000001</v>
      </c>
      <c r="H23" s="31">
        <f t="shared" ref="H23:H54" si="8">H22+262500000000</f>
        <v>525000000000</v>
      </c>
      <c r="I23" s="9">
        <v>514063000000</v>
      </c>
      <c r="J23" s="2">
        <f t="shared" si="7"/>
        <v>6.5533627253421507</v>
      </c>
      <c r="K23" s="16">
        <f t="shared" si="5"/>
        <v>4.5210644123856447E-2</v>
      </c>
      <c r="L23" s="3" t="s">
        <v>5</v>
      </c>
      <c r="M23" s="17"/>
      <c r="N23" s="16"/>
      <c r="O23" s="16"/>
      <c r="P23" s="2"/>
    </row>
    <row r="24" spans="1:16" x14ac:dyDescent="0.25">
      <c r="A24" s="1">
        <v>35996</v>
      </c>
      <c r="B24" s="21">
        <v>5.5599999999999997E-2</v>
      </c>
      <c r="C24" s="24">
        <f t="shared" si="0"/>
        <v>7.6908005524855938E-2</v>
      </c>
      <c r="D24" s="24"/>
      <c r="E24" s="8">
        <f t="shared" si="1"/>
        <v>5.5329500377594201</v>
      </c>
      <c r="F24" s="9">
        <v>5532950037759.4199</v>
      </c>
      <c r="G24" s="8">
        <f t="shared" si="6"/>
        <v>1.302543</v>
      </c>
      <c r="H24" s="31">
        <f t="shared" si="8"/>
        <v>787500000000</v>
      </c>
      <c r="I24" s="9">
        <v>515043000000</v>
      </c>
      <c r="J24" s="2">
        <f t="shared" si="7"/>
        <v>6.8354930377594201</v>
      </c>
      <c r="K24" s="16">
        <f t="shared" si="5"/>
        <v>4.3051227933143199E-2</v>
      </c>
      <c r="L24" s="3" t="s">
        <v>5</v>
      </c>
      <c r="M24" s="17"/>
      <c r="N24" s="16"/>
      <c r="O24" s="16"/>
      <c r="P24" s="2"/>
    </row>
    <row r="25" spans="1:16" x14ac:dyDescent="0.25">
      <c r="A25" s="1">
        <v>36088</v>
      </c>
      <c r="B25" s="21">
        <v>5.5100000000000003E-2</v>
      </c>
      <c r="C25" s="24">
        <f t="shared" si="0"/>
        <v>7.6364277272641404E-2</v>
      </c>
      <c r="D25" s="24"/>
      <c r="E25" s="8">
        <f t="shared" si="1"/>
        <v>5.5436861903913899</v>
      </c>
      <c r="F25" s="9">
        <v>5543686190391.3896</v>
      </c>
      <c r="G25" s="8">
        <f t="shared" si="6"/>
        <v>1.5770580000000001</v>
      </c>
      <c r="H25" s="31">
        <f t="shared" si="8"/>
        <v>1050000000000</v>
      </c>
      <c r="I25" s="9">
        <v>527058000000</v>
      </c>
      <c r="J25" s="2">
        <f t="shared" si="7"/>
        <v>7.1207441903913899</v>
      </c>
      <c r="K25" s="16">
        <f t="shared" si="5"/>
        <v>4.1730881891947735E-2</v>
      </c>
      <c r="L25" s="3" t="s">
        <v>5</v>
      </c>
      <c r="M25" s="17"/>
      <c r="N25" s="16"/>
      <c r="O25" s="16"/>
      <c r="P25" s="2"/>
    </row>
    <row r="26" spans="1:16" x14ac:dyDescent="0.25">
      <c r="A26" s="1">
        <v>36180</v>
      </c>
      <c r="B26" s="21">
        <v>4.6800000000000001E-2</v>
      </c>
      <c r="C26" s="24">
        <f t="shared" si="0"/>
        <v>6.5798544397517339E-2</v>
      </c>
      <c r="D26" s="24">
        <f>SUM(C23:C26)</f>
        <v>0.29475459092533574</v>
      </c>
      <c r="E26" s="8">
        <f t="shared" si="1"/>
        <v>5.6238072134630199</v>
      </c>
      <c r="F26" s="9">
        <v>5623807213463.0195</v>
      </c>
      <c r="G26" s="8">
        <f t="shared" si="6"/>
        <v>1.8531610000000001</v>
      </c>
      <c r="H26" s="31">
        <f t="shared" si="8"/>
        <v>1312500000000</v>
      </c>
      <c r="I26" s="9">
        <v>540661000000</v>
      </c>
      <c r="J26" s="2">
        <f t="shared" si="7"/>
        <v>7.4769682134630191</v>
      </c>
      <c r="K26" s="16">
        <f t="shared" si="5"/>
        <v>5.0026235116311435E-2</v>
      </c>
      <c r="L26" s="3" t="s">
        <v>5</v>
      </c>
      <c r="M26" s="18">
        <f>(J26/J22)-1</f>
        <v>0.19251857252861915</v>
      </c>
      <c r="N26" s="16"/>
      <c r="O26" s="16"/>
      <c r="P26" s="2"/>
    </row>
    <row r="27" spans="1:16" x14ac:dyDescent="0.25">
      <c r="A27" s="1">
        <v>36270</v>
      </c>
      <c r="B27" s="21">
        <v>4.8099999999999997E-2</v>
      </c>
      <c r="C27" s="24">
        <f t="shared" si="0"/>
        <v>6.7681603026330847E-2</v>
      </c>
      <c r="D27" s="24"/>
      <c r="E27" s="8">
        <f t="shared" si="1"/>
        <v>5.6284077360774099</v>
      </c>
      <c r="F27" s="9">
        <v>5628407736077.4102</v>
      </c>
      <c r="G27" s="8">
        <f t="shared" si="6"/>
        <v>2.1262889999999999</v>
      </c>
      <c r="H27" s="31">
        <f t="shared" si="8"/>
        <v>1575000000000</v>
      </c>
      <c r="I27" s="9">
        <v>551289000000</v>
      </c>
      <c r="J27" s="2">
        <f t="shared" si="7"/>
        <v>7.7546967360774097</v>
      </c>
      <c r="K27" s="16">
        <f t="shared" si="5"/>
        <v>3.714453702161169E-2</v>
      </c>
      <c r="L27" s="3" t="s">
        <v>5</v>
      </c>
      <c r="M27" s="17"/>
      <c r="N27" s="16"/>
      <c r="O27" s="16"/>
      <c r="P27" s="2"/>
    </row>
    <row r="28" spans="1:16" x14ac:dyDescent="0.25">
      <c r="A28" s="1">
        <v>36361</v>
      </c>
      <c r="B28" s="21">
        <v>4.7600000000000003E-2</v>
      </c>
      <c r="C28" s="24">
        <f t="shared" si="0"/>
        <v>6.7004675060556684E-2</v>
      </c>
      <c r="D28" s="24"/>
      <c r="E28" s="8">
        <f t="shared" si="1"/>
        <v>5.6306449630719904</v>
      </c>
      <c r="F28" s="9">
        <v>5630644963071.9902</v>
      </c>
      <c r="G28" s="8">
        <f t="shared" si="6"/>
        <v>2.4003640000000002</v>
      </c>
      <c r="H28" s="31">
        <f t="shared" si="8"/>
        <v>1837500000000</v>
      </c>
      <c r="I28" s="9">
        <v>562864000000</v>
      </c>
      <c r="J28" s="2">
        <f t="shared" si="7"/>
        <v>8.0310089630719901</v>
      </c>
      <c r="K28" s="16">
        <f t="shared" si="5"/>
        <v>3.5631596746921623E-2</v>
      </c>
      <c r="L28" s="3" t="s">
        <v>5</v>
      </c>
      <c r="M28" s="17"/>
      <c r="N28" s="16"/>
      <c r="O28" s="16"/>
      <c r="P28" s="2"/>
    </row>
    <row r="29" spans="1:16" x14ac:dyDescent="0.25">
      <c r="A29" s="1">
        <v>36453</v>
      </c>
      <c r="B29" s="21">
        <v>5.2200000000000003E-2</v>
      </c>
      <c r="C29" s="24">
        <f t="shared" si="0"/>
        <v>7.3986481708939691E-2</v>
      </c>
      <c r="D29" s="24"/>
      <c r="E29" s="8">
        <f t="shared" si="1"/>
        <v>5.6694621999187502</v>
      </c>
      <c r="F29" s="9">
        <v>5669462199918.75</v>
      </c>
      <c r="G29" s="8">
        <f t="shared" si="6"/>
        <v>2.6834959999999999</v>
      </c>
      <c r="H29" s="31">
        <f t="shared" si="8"/>
        <v>2100000000000</v>
      </c>
      <c r="I29" s="9">
        <v>583496000000</v>
      </c>
      <c r="J29" s="2">
        <f t="shared" si="7"/>
        <v>8.3529581999187492</v>
      </c>
      <c r="K29" s="16">
        <f t="shared" si="5"/>
        <v>4.0088267654430298E-2</v>
      </c>
      <c r="L29" s="3" t="s">
        <v>5</v>
      </c>
      <c r="M29" s="17"/>
      <c r="N29" s="16"/>
      <c r="O29" s="16"/>
      <c r="P29" s="2"/>
    </row>
    <row r="30" spans="1:16" x14ac:dyDescent="0.25">
      <c r="A30" s="1">
        <v>36545</v>
      </c>
      <c r="B30" s="21">
        <v>5.2999999999999999E-2</v>
      </c>
      <c r="C30" s="24">
        <f t="shared" si="0"/>
        <v>7.560681835082865E-2</v>
      </c>
      <c r="D30" s="24">
        <f>SUM(C27:C30)</f>
        <v>0.28427957814665589</v>
      </c>
      <c r="E30" s="8">
        <f t="shared" si="1"/>
        <v>5.7061749698738602</v>
      </c>
      <c r="F30" s="9">
        <v>5706174969873.8604</v>
      </c>
      <c r="G30" s="8">
        <f t="shared" si="6"/>
        <v>2.9697710000000002</v>
      </c>
      <c r="H30" s="31">
        <f t="shared" si="8"/>
        <v>2362500000000</v>
      </c>
      <c r="I30" s="9">
        <v>607271000000</v>
      </c>
      <c r="J30" s="2">
        <f t="shared" si="7"/>
        <v>8.6759459698738599</v>
      </c>
      <c r="K30" s="16">
        <f t="shared" si="5"/>
        <v>3.8667471119184116E-2</v>
      </c>
      <c r="L30" s="3" t="s">
        <v>5</v>
      </c>
      <c r="M30" s="18">
        <f>(J30/J26)-1</f>
        <v>0.16035613930415837</v>
      </c>
      <c r="N30" s="16"/>
      <c r="O30" s="16"/>
      <c r="P30" s="2"/>
    </row>
    <row r="31" spans="1:16" x14ac:dyDescent="0.25">
      <c r="A31" s="1">
        <v>36636</v>
      </c>
      <c r="B31" s="21">
        <v>5.8500000000000003E-2</v>
      </c>
      <c r="C31" s="24">
        <f t="shared" si="0"/>
        <v>8.3465767648630423E-2</v>
      </c>
      <c r="D31" s="24"/>
      <c r="E31" s="8">
        <f t="shared" si="1"/>
        <v>5.7070610358037897</v>
      </c>
      <c r="F31" s="9">
        <v>5707061035803.79</v>
      </c>
      <c r="G31" s="8">
        <f t="shared" si="6"/>
        <v>3.2219720000000001</v>
      </c>
      <c r="H31" s="31">
        <f t="shared" si="8"/>
        <v>2625000000000</v>
      </c>
      <c r="I31" s="9">
        <v>596972000000</v>
      </c>
      <c r="J31" s="2">
        <f t="shared" si="7"/>
        <v>8.9290330358037888</v>
      </c>
      <c r="K31" s="26">
        <f t="shared" si="5"/>
        <v>2.917112056814819E-2</v>
      </c>
      <c r="L31" s="3" t="s">
        <v>5</v>
      </c>
      <c r="M31" s="17"/>
      <c r="N31" s="16"/>
      <c r="O31" s="16"/>
      <c r="P31" s="2"/>
    </row>
    <row r="32" spans="1:16" x14ac:dyDescent="0.25">
      <c r="A32" s="1">
        <v>36727</v>
      </c>
      <c r="B32" s="21">
        <v>6.5299999999999997E-2</v>
      </c>
      <c r="C32" s="24">
        <f t="shared" si="0"/>
        <v>9.2489334701592388E-2</v>
      </c>
      <c r="D32" s="24"/>
      <c r="E32" s="8">
        <f t="shared" si="1"/>
        <v>5.6655028913685994</v>
      </c>
      <c r="F32" s="9">
        <v>5665502891368.5996</v>
      </c>
      <c r="G32" s="8">
        <f t="shared" si="6"/>
        <v>3.4850089999999998</v>
      </c>
      <c r="H32" s="31">
        <f t="shared" si="8"/>
        <v>2887500000000</v>
      </c>
      <c r="I32" s="9">
        <v>597509000000</v>
      </c>
      <c r="J32" s="2">
        <f t="shared" si="7"/>
        <v>9.1505118913686001</v>
      </c>
      <c r="K32" s="26">
        <f t="shared" si="5"/>
        <v>2.4804349438144246E-2</v>
      </c>
      <c r="L32" s="3" t="s">
        <v>5</v>
      </c>
      <c r="M32" s="17"/>
      <c r="N32" s="16"/>
      <c r="O32" s="16"/>
      <c r="P32" s="2"/>
    </row>
    <row r="33" spans="1:16" x14ac:dyDescent="0.25">
      <c r="A33" s="1">
        <v>36819</v>
      </c>
      <c r="B33" s="21">
        <v>6.5199999999999994E-2</v>
      </c>
      <c r="C33" s="24">
        <f t="shared" si="0"/>
        <v>9.2439156954674764E-2</v>
      </c>
      <c r="D33" s="24"/>
      <c r="E33" s="8">
        <f t="shared" si="1"/>
        <v>5.6711139235996795</v>
      </c>
      <c r="F33" s="9">
        <v>5671113923599.6797</v>
      </c>
      <c r="G33" s="8">
        <f t="shared" si="6"/>
        <v>3.7500239999999998</v>
      </c>
      <c r="H33" s="31">
        <f t="shared" si="8"/>
        <v>3150000000000</v>
      </c>
      <c r="I33" s="9">
        <v>600024000000</v>
      </c>
      <c r="J33" s="2">
        <f t="shared" si="7"/>
        <v>9.4211379235996802</v>
      </c>
      <c r="K33" s="16">
        <f t="shared" si="5"/>
        <v>2.9574960990581767E-2</v>
      </c>
      <c r="L33" s="3" t="s">
        <v>5</v>
      </c>
      <c r="M33" s="17"/>
      <c r="N33" s="16"/>
      <c r="O33" s="16"/>
      <c r="P33" s="2"/>
    </row>
    <row r="34" spans="1:16" x14ac:dyDescent="0.25">
      <c r="A34" s="1">
        <v>36911</v>
      </c>
      <c r="B34" s="21">
        <v>6.4000000000000001E-2</v>
      </c>
      <c r="C34" s="24">
        <f t="shared" ref="C34:C65" si="9">(F34/1000000000000)*B34/4</f>
        <v>9.1644427812874241E-2</v>
      </c>
      <c r="D34" s="24">
        <f>SUM(C31:C34)</f>
        <v>0.36003868711777182</v>
      </c>
      <c r="E34" s="8">
        <f t="shared" si="1"/>
        <v>5.7277767383046401</v>
      </c>
      <c r="F34" s="9">
        <v>5727776738304.6396</v>
      </c>
      <c r="G34" s="8">
        <f t="shared" si="6"/>
        <v>4.0290210000000002</v>
      </c>
      <c r="H34" s="31">
        <f t="shared" si="8"/>
        <v>3412500000000</v>
      </c>
      <c r="I34" s="9">
        <v>616521000000</v>
      </c>
      <c r="J34" s="2">
        <f t="shared" si="7"/>
        <v>9.7567977383046411</v>
      </c>
      <c r="K34" s="16">
        <f t="shared" si="5"/>
        <v>3.5628372859730861E-2</v>
      </c>
      <c r="L34" s="3" t="s">
        <v>5</v>
      </c>
      <c r="M34" s="18">
        <f>(J34/J30)-1</f>
        <v>0.12458027887493817</v>
      </c>
      <c r="N34" s="16">
        <f>(J34/J18)-1</f>
        <v>0.68730084409681291</v>
      </c>
      <c r="O34" s="16">
        <f>(J34/J2)-1</f>
        <v>1.3296521395910448</v>
      </c>
      <c r="P34" s="2"/>
    </row>
    <row r="35" spans="1:16" x14ac:dyDescent="0.25">
      <c r="A35" s="1">
        <v>37001</v>
      </c>
      <c r="B35" s="21">
        <v>5.3100000000000001E-2</v>
      </c>
      <c r="C35" s="24">
        <f t="shared" si="9"/>
        <v>7.5848453498297025E-2</v>
      </c>
      <c r="D35" s="24"/>
      <c r="E35" s="8">
        <f t="shared" si="1"/>
        <v>5.7136311486476101</v>
      </c>
      <c r="F35" s="9">
        <v>5713631148647.6104</v>
      </c>
      <c r="G35" s="8">
        <f t="shared" si="6"/>
        <v>4.2966569999999997</v>
      </c>
      <c r="H35" s="31">
        <f t="shared" si="8"/>
        <v>3675000000000</v>
      </c>
      <c r="I35" s="9">
        <v>621657000000</v>
      </c>
      <c r="J35" s="2">
        <f t="shared" si="7"/>
        <v>10.010288148647609</v>
      </c>
      <c r="K35" s="26">
        <f t="shared" si="5"/>
        <v>2.5980902458168087E-2</v>
      </c>
      <c r="L35" s="3" t="s">
        <v>4</v>
      </c>
      <c r="M35" s="17"/>
      <c r="N35" s="16"/>
      <c r="O35" s="16"/>
      <c r="P35" s="2"/>
    </row>
    <row r="36" spans="1:16" x14ac:dyDescent="0.25">
      <c r="A36" s="1">
        <v>37092</v>
      </c>
      <c r="B36" s="21">
        <v>3.9699999999999999E-2</v>
      </c>
      <c r="C36" s="24">
        <f t="shared" si="9"/>
        <v>5.6803560269196619E-2</v>
      </c>
      <c r="D36" s="24"/>
      <c r="E36" s="8">
        <f t="shared" si="1"/>
        <v>5.7232806316570901</v>
      </c>
      <c r="F36" s="9">
        <v>5723280631657.0898</v>
      </c>
      <c r="G36" s="8">
        <f t="shared" si="6"/>
        <v>4.5704700000000003</v>
      </c>
      <c r="H36" s="31">
        <f t="shared" si="8"/>
        <v>3937500000000</v>
      </c>
      <c r="I36" s="9">
        <v>632970000000</v>
      </c>
      <c r="J36" s="2">
        <f t="shared" si="7"/>
        <v>10.29375063165709</v>
      </c>
      <c r="K36" s="16">
        <f t="shared" si="5"/>
        <v>2.8317115231870416E-2</v>
      </c>
      <c r="L36" s="3" t="s">
        <v>4</v>
      </c>
      <c r="M36" s="17"/>
      <c r="N36" s="16"/>
      <c r="O36" s="16"/>
      <c r="P36" s="2"/>
    </row>
    <row r="37" spans="1:16" x14ac:dyDescent="0.25">
      <c r="A37" s="1">
        <v>37184</v>
      </c>
      <c r="B37" s="21">
        <v>3.0700000000000002E-2</v>
      </c>
      <c r="C37" s="24">
        <f t="shared" si="9"/>
        <v>4.4661898809577806E-2</v>
      </c>
      <c r="D37" s="24"/>
      <c r="E37" s="8">
        <f t="shared" si="1"/>
        <v>5.8191399100427104</v>
      </c>
      <c r="F37" s="9">
        <v>5819139910042.71</v>
      </c>
      <c r="G37" s="8">
        <f t="shared" si="6"/>
        <v>4.8485389999999997</v>
      </c>
      <c r="H37" s="31">
        <f t="shared" si="8"/>
        <v>4200000000000</v>
      </c>
      <c r="I37" s="9">
        <v>648539000000</v>
      </c>
      <c r="J37" s="2">
        <f t="shared" si="7"/>
        <v>10.66767891004271</v>
      </c>
      <c r="K37" s="16">
        <f t="shared" si="5"/>
        <v>3.6325756448349455E-2</v>
      </c>
      <c r="L37" s="3" t="s">
        <v>4</v>
      </c>
      <c r="M37" s="17"/>
      <c r="N37" s="16"/>
      <c r="O37" s="16"/>
      <c r="P37" s="2"/>
    </row>
    <row r="38" spans="1:16" x14ac:dyDescent="0.25">
      <c r="A38" s="1">
        <v>37276</v>
      </c>
      <c r="B38" s="21">
        <v>1.8200000000000001E-2</v>
      </c>
      <c r="C38" s="24">
        <f t="shared" si="9"/>
        <v>2.6946564367788476E-2</v>
      </c>
      <c r="D38" s="24">
        <f>SUM(C35:C38)</f>
        <v>0.20426047694485991</v>
      </c>
      <c r="E38" s="8">
        <f t="shared" si="1"/>
        <v>5.9223218390743897</v>
      </c>
      <c r="F38" s="9">
        <v>5922321839074.3896</v>
      </c>
      <c r="G38" s="8">
        <f t="shared" si="6"/>
        <v>5.1285540000000003</v>
      </c>
      <c r="H38" s="31">
        <f t="shared" si="8"/>
        <v>4462500000000</v>
      </c>
      <c r="I38" s="9">
        <v>666054000000</v>
      </c>
      <c r="J38" s="2">
        <f t="shared" si="7"/>
        <v>11.05087583907439</v>
      </c>
      <c r="K38" s="16">
        <f t="shared" si="5"/>
        <v>3.5921303243476199E-2</v>
      </c>
      <c r="L38" s="3" t="s">
        <v>4</v>
      </c>
      <c r="M38" s="18">
        <f>(J38/J34)-1</f>
        <v>0.13263348646546924</v>
      </c>
      <c r="N38" s="16"/>
      <c r="O38" s="16"/>
      <c r="P38" s="2"/>
    </row>
    <row r="39" spans="1:16" x14ac:dyDescent="0.25">
      <c r="A39" s="1">
        <v>37366</v>
      </c>
      <c r="B39" s="21">
        <v>1.7299999999999999E-2</v>
      </c>
      <c r="C39" s="24">
        <f t="shared" si="9"/>
        <v>2.5972322011668873E-2</v>
      </c>
      <c r="D39" s="24"/>
      <c r="E39" s="8">
        <f t="shared" si="1"/>
        <v>6.0051611587673701</v>
      </c>
      <c r="F39" s="9">
        <v>6005161158767.3701</v>
      </c>
      <c r="G39" s="8">
        <f t="shared" si="6"/>
        <v>5.4063369999999997</v>
      </c>
      <c r="H39" s="31">
        <f t="shared" si="8"/>
        <v>4725000000000</v>
      </c>
      <c r="I39" s="9">
        <v>681337000000</v>
      </c>
      <c r="J39" s="2">
        <f t="shared" si="7"/>
        <v>11.411498158767371</v>
      </c>
      <c r="K39" s="16">
        <f t="shared" si="5"/>
        <v>3.2632917512100734E-2</v>
      </c>
      <c r="L39" s="3" t="s">
        <v>4</v>
      </c>
      <c r="M39" s="17"/>
      <c r="N39" s="16"/>
      <c r="O39" s="16"/>
      <c r="P39" s="2"/>
    </row>
    <row r="40" spans="1:16" x14ac:dyDescent="0.25">
      <c r="A40" s="1">
        <v>37457</v>
      </c>
      <c r="B40" s="21">
        <v>1.7500000000000002E-2</v>
      </c>
      <c r="C40" s="24">
        <f t="shared" si="9"/>
        <v>2.683009297685365E-2</v>
      </c>
      <c r="D40" s="24"/>
      <c r="E40" s="8">
        <f t="shared" si="1"/>
        <v>6.1325926804236905</v>
      </c>
      <c r="F40" s="9">
        <v>6132592680423.6904</v>
      </c>
      <c r="G40" s="8">
        <f t="shared" si="6"/>
        <v>5.6842459999999999</v>
      </c>
      <c r="H40" s="31">
        <f t="shared" si="8"/>
        <v>4987500000000</v>
      </c>
      <c r="I40" s="9">
        <v>696746000000</v>
      </c>
      <c r="J40" s="2">
        <f t="shared" si="7"/>
        <v>11.816838680423691</v>
      </c>
      <c r="K40" s="16">
        <f t="shared" si="5"/>
        <v>3.552035990514546E-2</v>
      </c>
      <c r="L40" s="3" t="s">
        <v>4</v>
      </c>
      <c r="M40" s="17"/>
      <c r="N40" s="16"/>
      <c r="O40" s="16"/>
      <c r="P40" s="2"/>
    </row>
    <row r="41" spans="1:16" x14ac:dyDescent="0.25">
      <c r="A41" s="1">
        <v>37549</v>
      </c>
      <c r="B41" s="21">
        <v>1.7500000000000002E-2</v>
      </c>
      <c r="C41" s="24">
        <f t="shared" si="9"/>
        <v>2.7342447173381114E-2</v>
      </c>
      <c r="D41" s="24"/>
      <c r="E41" s="8">
        <f t="shared" si="1"/>
        <v>6.2497022110585396</v>
      </c>
      <c r="F41" s="9">
        <v>6249702211058.54</v>
      </c>
      <c r="G41" s="8">
        <f t="shared" si="6"/>
        <v>5.9496909999999996</v>
      </c>
      <c r="H41" s="31">
        <f t="shared" si="8"/>
        <v>5250000000000</v>
      </c>
      <c r="I41" s="9">
        <v>699691000000</v>
      </c>
      <c r="J41" s="2">
        <f t="shared" si="7"/>
        <v>12.199393211058538</v>
      </c>
      <c r="K41" s="16">
        <f t="shared" si="5"/>
        <v>3.2373678018352336E-2</v>
      </c>
      <c r="L41" s="3" t="s">
        <v>4</v>
      </c>
      <c r="M41" s="17"/>
      <c r="N41" s="16"/>
      <c r="O41" s="16"/>
      <c r="P41" s="2"/>
    </row>
    <row r="42" spans="1:16" x14ac:dyDescent="0.25">
      <c r="A42" s="1">
        <v>37641</v>
      </c>
      <c r="B42" s="21">
        <v>1.24E-2</v>
      </c>
      <c r="C42" s="24">
        <f t="shared" si="9"/>
        <v>1.980462271633537E-2</v>
      </c>
      <c r="D42" s="24">
        <f>SUM(C39:C42)</f>
        <v>9.9949484878239014E-2</v>
      </c>
      <c r="E42" s="8">
        <f t="shared" si="1"/>
        <v>6.3885879730114103</v>
      </c>
      <c r="F42" s="9">
        <v>6388587973011.4102</v>
      </c>
      <c r="G42" s="8">
        <f t="shared" si="6"/>
        <v>6.2449459999999997</v>
      </c>
      <c r="H42" s="31">
        <f t="shared" si="8"/>
        <v>5512500000000</v>
      </c>
      <c r="I42" s="9">
        <v>732446000000</v>
      </c>
      <c r="J42" s="2">
        <f t="shared" si="7"/>
        <v>12.63353397301141</v>
      </c>
      <c r="K42" s="16">
        <f t="shared" si="5"/>
        <v>3.5587078344136769E-2</v>
      </c>
      <c r="L42" s="3" t="s">
        <v>4</v>
      </c>
      <c r="M42" s="18">
        <f>(J42/J38)-1</f>
        <v>0.14321562896770201</v>
      </c>
      <c r="N42" s="16"/>
      <c r="O42" s="16"/>
      <c r="P42" s="2"/>
    </row>
    <row r="43" spans="1:16" x14ac:dyDescent="0.25">
      <c r="A43" s="1">
        <v>37731</v>
      </c>
      <c r="B43" s="21">
        <v>1.2500000000000001E-2</v>
      </c>
      <c r="C43" s="24">
        <f t="shared" si="9"/>
        <v>2.0189834524297814E-2</v>
      </c>
      <c r="D43" s="24"/>
      <c r="E43" s="8">
        <f t="shared" si="1"/>
        <v>6.4607470477752997</v>
      </c>
      <c r="F43" s="9">
        <v>6460747047775.2998</v>
      </c>
      <c r="G43" s="8">
        <f t="shared" si="6"/>
        <v>6.5240629999999999</v>
      </c>
      <c r="H43" s="31">
        <f t="shared" si="8"/>
        <v>5775000000000</v>
      </c>
      <c r="I43" s="9">
        <v>749063000000</v>
      </c>
      <c r="J43" s="2">
        <f t="shared" si="7"/>
        <v>12.984810047775301</v>
      </c>
      <c r="K43" s="16">
        <f t="shared" si="5"/>
        <v>2.7805052451223222E-2</v>
      </c>
      <c r="L43" s="3" t="s">
        <v>4</v>
      </c>
      <c r="M43" s="17"/>
      <c r="N43" s="16"/>
      <c r="O43" s="16"/>
      <c r="P43" s="2"/>
    </row>
    <row r="44" spans="1:16" x14ac:dyDescent="0.25">
      <c r="A44" s="1">
        <v>37822</v>
      </c>
      <c r="B44" s="21">
        <v>1.2200000000000001E-2</v>
      </c>
      <c r="C44" s="24">
        <f t="shared" si="9"/>
        <v>2.0501655281020305E-2</v>
      </c>
      <c r="D44" s="24"/>
      <c r="E44" s="8">
        <f t="shared" si="1"/>
        <v>6.7218541904984601</v>
      </c>
      <c r="F44" s="9">
        <v>6721854190498.46</v>
      </c>
      <c r="G44" s="8">
        <f t="shared" si="6"/>
        <v>6.7897179999999997</v>
      </c>
      <c r="H44" s="31">
        <f t="shared" si="8"/>
        <v>6037500000000</v>
      </c>
      <c r="I44" s="9">
        <v>752218000000</v>
      </c>
      <c r="J44" s="2">
        <f t="shared" si="7"/>
        <v>13.511572190498461</v>
      </c>
      <c r="K44" s="16">
        <f t="shared" si="5"/>
        <v>4.0567566316721759E-2</v>
      </c>
      <c r="L44" s="3" t="s">
        <v>4</v>
      </c>
      <c r="M44" s="17"/>
      <c r="N44" s="16"/>
      <c r="O44" s="16"/>
      <c r="P44" s="2"/>
    </row>
    <row r="45" spans="1:16" x14ac:dyDescent="0.25">
      <c r="A45" s="1">
        <v>37914</v>
      </c>
      <c r="B45" s="21">
        <v>1.01E-2</v>
      </c>
      <c r="C45" s="24">
        <f t="shared" si="9"/>
        <v>1.725647811875548E-2</v>
      </c>
      <c r="D45" s="24"/>
      <c r="E45" s="8">
        <f t="shared" si="1"/>
        <v>6.8342487599031605</v>
      </c>
      <c r="F45" s="9">
        <v>6834248759903.1602</v>
      </c>
      <c r="G45" s="8">
        <f t="shared" si="6"/>
        <v>7.0591629999999999</v>
      </c>
      <c r="H45" s="31">
        <f t="shared" si="8"/>
        <v>6300000000000</v>
      </c>
      <c r="I45" s="9">
        <v>759163000000</v>
      </c>
      <c r="J45" s="2">
        <f t="shared" si="7"/>
        <v>13.893411759903159</v>
      </c>
      <c r="K45" s="16">
        <f t="shared" si="5"/>
        <v>2.8260187935288172E-2</v>
      </c>
      <c r="L45" s="3" t="s">
        <v>4</v>
      </c>
      <c r="M45" s="17"/>
      <c r="N45" s="16"/>
      <c r="O45" s="16"/>
      <c r="P45" s="2"/>
    </row>
    <row r="46" spans="1:16" x14ac:dyDescent="0.25">
      <c r="A46" s="1">
        <v>38006</v>
      </c>
      <c r="B46" s="21">
        <v>9.7999999999999997E-3</v>
      </c>
      <c r="C46" s="24">
        <f t="shared" si="9"/>
        <v>1.716674347746695E-2</v>
      </c>
      <c r="D46" s="24">
        <f>SUM(C43:C46)</f>
        <v>7.5114711401540551E-2</v>
      </c>
      <c r="E46" s="8">
        <f t="shared" si="1"/>
        <v>7.0068340724354901</v>
      </c>
      <c r="F46" s="9">
        <v>7006834072435.4902</v>
      </c>
      <c r="G46" s="8">
        <f t="shared" si="6"/>
        <v>7.3327400000000003</v>
      </c>
      <c r="H46" s="31">
        <f t="shared" si="8"/>
        <v>6562500000000</v>
      </c>
      <c r="I46" s="9">
        <v>770240000000</v>
      </c>
      <c r="J46" s="2">
        <f t="shared" si="7"/>
        <v>14.339574072435489</v>
      </c>
      <c r="K46" s="16">
        <f t="shared" si="5"/>
        <v>3.2113228934880444E-2</v>
      </c>
      <c r="L46" s="3" t="s">
        <v>4</v>
      </c>
      <c r="M46" s="18">
        <f>(J46/J42)-1</f>
        <v>0.13504060724961331</v>
      </c>
      <c r="N46" s="16"/>
      <c r="O46" s="16"/>
      <c r="P46" s="2"/>
    </row>
    <row r="47" spans="1:16" x14ac:dyDescent="0.25">
      <c r="A47" s="1">
        <v>38097</v>
      </c>
      <c r="B47" s="21">
        <v>0.01</v>
      </c>
      <c r="C47" s="24">
        <f t="shared" si="9"/>
        <v>1.7854464424606298E-2</v>
      </c>
      <c r="D47" s="24"/>
      <c r="E47" s="8">
        <f t="shared" si="1"/>
        <v>7.1417857698425191</v>
      </c>
      <c r="F47" s="9">
        <v>7141785769842.5195</v>
      </c>
      <c r="G47" s="8">
        <f t="shared" si="6"/>
        <v>7.5984379999999998</v>
      </c>
      <c r="H47" s="31">
        <f t="shared" si="8"/>
        <v>6825000000000</v>
      </c>
      <c r="I47" s="9">
        <v>773438000000</v>
      </c>
      <c r="J47" s="2">
        <f t="shared" si="7"/>
        <v>14.740223769842519</v>
      </c>
      <c r="K47" s="16">
        <f t="shared" si="5"/>
        <v>2.7940139322351731E-2</v>
      </c>
      <c r="L47" s="3" t="s">
        <v>4</v>
      </c>
      <c r="M47" s="17"/>
      <c r="N47" s="16"/>
      <c r="O47" s="16"/>
      <c r="P47" s="2"/>
    </row>
    <row r="48" spans="1:16" x14ac:dyDescent="0.25">
      <c r="A48" s="1">
        <v>38188</v>
      </c>
      <c r="B48" s="21">
        <v>1.03E-2</v>
      </c>
      <c r="C48" s="24">
        <f t="shared" si="9"/>
        <v>1.8746253047983646E-2</v>
      </c>
      <c r="D48" s="24"/>
      <c r="E48" s="8">
        <f t="shared" si="1"/>
        <v>7.2800982710616102</v>
      </c>
      <c r="F48" s="9">
        <v>7280098271061.6104</v>
      </c>
      <c r="G48" s="8">
        <f t="shared" si="6"/>
        <v>7.8787130000000003</v>
      </c>
      <c r="H48" s="31">
        <f t="shared" si="8"/>
        <v>7087500000000</v>
      </c>
      <c r="I48" s="9">
        <v>791213000000</v>
      </c>
      <c r="J48" s="2">
        <f t="shared" si="7"/>
        <v>15.158811271061609</v>
      </c>
      <c r="K48" s="16">
        <f t="shared" si="5"/>
        <v>2.8397635460289949E-2</v>
      </c>
      <c r="L48" s="3" t="s">
        <v>4</v>
      </c>
      <c r="M48" s="17"/>
      <c r="N48" s="16"/>
      <c r="O48" s="16"/>
      <c r="P48" s="2"/>
    </row>
    <row r="49" spans="1:16" x14ac:dyDescent="0.25">
      <c r="A49" s="1">
        <v>38280</v>
      </c>
      <c r="B49" s="21">
        <v>1.61E-2</v>
      </c>
      <c r="C49" s="24">
        <f t="shared" si="9"/>
        <v>2.990378458156967E-2</v>
      </c>
      <c r="D49" s="24"/>
      <c r="E49" s="8">
        <f t="shared" si="1"/>
        <v>7.42951169728439</v>
      </c>
      <c r="F49" s="9">
        <v>7429511697284.3896</v>
      </c>
      <c r="G49" s="8">
        <f t="shared" si="6"/>
        <v>8.1575340000000001</v>
      </c>
      <c r="H49" s="31">
        <f t="shared" si="8"/>
        <v>7350000000000</v>
      </c>
      <c r="I49" s="9">
        <v>807534000000</v>
      </c>
      <c r="J49" s="2">
        <f t="shared" si="7"/>
        <v>15.58704569728439</v>
      </c>
      <c r="K49" s="16">
        <f t="shared" si="5"/>
        <v>2.8249868579094173E-2</v>
      </c>
      <c r="L49" s="3" t="s">
        <v>4</v>
      </c>
      <c r="M49" s="17"/>
      <c r="N49" s="16"/>
      <c r="O49" s="16"/>
      <c r="P49" s="2"/>
    </row>
    <row r="50" spans="1:16" x14ac:dyDescent="0.25">
      <c r="A50" s="1">
        <v>38372</v>
      </c>
      <c r="B50" s="21">
        <v>2.1600000000000001E-2</v>
      </c>
      <c r="C50" s="24">
        <f t="shared" si="9"/>
        <v>4.1111364306573202E-2</v>
      </c>
      <c r="D50" s="24">
        <f>SUM(C47:C50)</f>
        <v>0.10761586636073281</v>
      </c>
      <c r="E50" s="8">
        <f t="shared" ref="E50:E92" si="10">F50/1000000000000</f>
        <v>7.6132156123283705</v>
      </c>
      <c r="F50" s="9">
        <v>7613215612328.3701</v>
      </c>
      <c r="G50" s="8">
        <f t="shared" si="6"/>
        <v>8.4305219999999998</v>
      </c>
      <c r="H50" s="31">
        <f t="shared" si="8"/>
        <v>7612500000000</v>
      </c>
      <c r="I50" s="9">
        <v>818022000000</v>
      </c>
      <c r="J50" s="2">
        <f t="shared" si="7"/>
        <v>16.043737612328371</v>
      </c>
      <c r="K50" s="16">
        <f t="shared" si="5"/>
        <v>2.9299453142910048E-2</v>
      </c>
      <c r="L50" s="3" t="s">
        <v>4</v>
      </c>
      <c r="M50" s="18">
        <f>(J50/J46)-1</f>
        <v>0.11884338623200397</v>
      </c>
      <c r="N50" s="16">
        <f>(J50/J34)-1</f>
        <v>0.64436509217994309</v>
      </c>
      <c r="O50" s="16"/>
      <c r="P50" s="2"/>
    </row>
    <row r="51" spans="1:16" x14ac:dyDescent="0.25">
      <c r="A51" s="1">
        <v>38462</v>
      </c>
      <c r="B51" s="21">
        <v>2.63E-2</v>
      </c>
      <c r="C51" s="24">
        <f t="shared" si="9"/>
        <v>5.1162675321812998E-2</v>
      </c>
      <c r="D51" s="24"/>
      <c r="E51" s="8">
        <f t="shared" si="10"/>
        <v>7.7813954862073</v>
      </c>
      <c r="F51" s="9">
        <v>7781395486207.2998</v>
      </c>
      <c r="G51" s="8">
        <f t="shared" si="6"/>
        <v>8.696021</v>
      </c>
      <c r="H51" s="31">
        <f t="shared" si="8"/>
        <v>7875000000000</v>
      </c>
      <c r="I51" s="9">
        <v>821021000000</v>
      </c>
      <c r="J51" s="2">
        <f t="shared" si="7"/>
        <v>16.4774164862073</v>
      </c>
      <c r="K51" s="16">
        <f t="shared" si="5"/>
        <v>2.7031037552351922E-2</v>
      </c>
      <c r="L51" s="3" t="s">
        <v>4</v>
      </c>
      <c r="M51" s="17"/>
      <c r="N51" s="16"/>
      <c r="O51" s="16"/>
      <c r="P51" s="2"/>
    </row>
    <row r="52" spans="1:16" x14ac:dyDescent="0.25">
      <c r="A52" s="1">
        <v>38553</v>
      </c>
      <c r="B52" s="21">
        <v>3.04E-2</v>
      </c>
      <c r="C52" s="24">
        <f t="shared" si="9"/>
        <v>5.9715072014884726E-2</v>
      </c>
      <c r="D52" s="24"/>
      <c r="E52" s="8">
        <f t="shared" si="10"/>
        <v>7.8572463177479905</v>
      </c>
      <c r="F52" s="9">
        <v>7857246317747.9902</v>
      </c>
      <c r="G52" s="8">
        <f t="shared" si="6"/>
        <v>8.9723620000000004</v>
      </c>
      <c r="H52" s="31">
        <f t="shared" si="8"/>
        <v>8137500000000</v>
      </c>
      <c r="I52" s="9">
        <v>834862000000</v>
      </c>
      <c r="J52" s="2">
        <f t="shared" si="7"/>
        <v>16.82960831774799</v>
      </c>
      <c r="K52" s="16">
        <f t="shared" si="5"/>
        <v>2.137421432756148E-2</v>
      </c>
      <c r="L52" s="3" t="s">
        <v>4</v>
      </c>
      <c r="M52" s="17"/>
      <c r="N52" s="16"/>
      <c r="O52" s="16"/>
      <c r="P52" s="2"/>
    </row>
    <row r="53" spans="1:16" x14ac:dyDescent="0.25">
      <c r="A53" s="1">
        <v>38645</v>
      </c>
      <c r="B53" s="21">
        <v>3.6200000000000003E-2</v>
      </c>
      <c r="C53" s="24">
        <f t="shared" si="9"/>
        <v>7.2487201444384336E-2</v>
      </c>
      <c r="D53" s="24"/>
      <c r="E53" s="8">
        <f t="shared" si="10"/>
        <v>8.0096355187165003</v>
      </c>
      <c r="F53" s="9">
        <v>8009635518716.5</v>
      </c>
      <c r="G53" s="8">
        <f t="shared" si="6"/>
        <v>9.2392050000000001</v>
      </c>
      <c r="H53" s="31">
        <f t="shared" si="8"/>
        <v>8400000000000</v>
      </c>
      <c r="I53" s="9">
        <v>839205000000</v>
      </c>
      <c r="J53" s="2">
        <f t="shared" si="7"/>
        <v>17.248840518716499</v>
      </c>
      <c r="K53" s="16">
        <f t="shared" si="5"/>
        <v>2.4910395598832791E-2</v>
      </c>
      <c r="L53" s="3" t="s">
        <v>4</v>
      </c>
      <c r="M53" s="17"/>
      <c r="N53" s="16"/>
      <c r="O53" s="16"/>
      <c r="P53" s="2"/>
    </row>
    <row r="54" spans="1:16" x14ac:dyDescent="0.25">
      <c r="A54" s="1">
        <v>38737</v>
      </c>
      <c r="B54" s="21">
        <v>4.1599999999999998E-2</v>
      </c>
      <c r="C54" s="24">
        <f t="shared" si="9"/>
        <v>8.5027730247125843E-2</v>
      </c>
      <c r="D54" s="24">
        <f>SUM(C51:C54)</f>
        <v>0.2683926790282079</v>
      </c>
      <c r="E54" s="8">
        <f t="shared" si="10"/>
        <v>8.1757432929928697</v>
      </c>
      <c r="F54" s="9">
        <v>8175743292992.8701</v>
      </c>
      <c r="G54" s="8">
        <f t="shared" ref="G54:G85" si="11">(H54+I54)/1000000000000</f>
        <v>9.5183999999999997</v>
      </c>
      <c r="H54" s="31">
        <f t="shared" si="8"/>
        <v>8662500000000</v>
      </c>
      <c r="I54" s="9">
        <v>855900000000</v>
      </c>
      <c r="J54" s="2">
        <f t="shared" ref="J54:J85" si="12">(F54+H54+I54)/1000000000000</f>
        <v>17.694143292992869</v>
      </c>
      <c r="K54" s="16">
        <f t="shared" si="5"/>
        <v>2.5816388863540096E-2</v>
      </c>
      <c r="L54" s="3" t="s">
        <v>4</v>
      </c>
      <c r="M54" s="18">
        <f>(J54/J50)-1</f>
        <v>0.10286915184877432</v>
      </c>
      <c r="N54" s="16"/>
      <c r="O54" s="16"/>
      <c r="P54" s="2"/>
    </row>
    <row r="55" spans="1:16" x14ac:dyDescent="0.25">
      <c r="A55" s="1">
        <v>38827</v>
      </c>
      <c r="B55" s="21">
        <v>4.5900000000000003E-2</v>
      </c>
      <c r="C55" s="24">
        <f t="shared" si="9"/>
        <v>9.5807961587466725E-2</v>
      </c>
      <c r="D55" s="24"/>
      <c r="E55" s="8">
        <f t="shared" si="10"/>
        <v>8.3492776982541805</v>
      </c>
      <c r="F55" s="9">
        <v>8349277698254.1797</v>
      </c>
      <c r="G55" s="8">
        <f t="shared" si="11"/>
        <v>9.7870840000000001</v>
      </c>
      <c r="H55" s="31">
        <f t="shared" ref="H55:H86" si="13">H54+262500000000</f>
        <v>8925000000000</v>
      </c>
      <c r="I55" s="9">
        <v>862084000000</v>
      </c>
      <c r="J55" s="2">
        <f t="shared" si="12"/>
        <v>18.136361698254181</v>
      </c>
      <c r="K55" s="16">
        <f t="shared" si="5"/>
        <v>2.4992360349903819E-2</v>
      </c>
      <c r="L55" s="3" t="s">
        <v>4</v>
      </c>
      <c r="M55" s="17"/>
      <c r="N55" s="16"/>
      <c r="O55" s="16"/>
      <c r="P55" s="2"/>
    </row>
    <row r="56" spans="1:16" x14ac:dyDescent="0.25">
      <c r="A56" s="1">
        <v>38918</v>
      </c>
      <c r="B56" s="21">
        <v>4.99E-2</v>
      </c>
      <c r="C56" s="24">
        <f t="shared" si="9"/>
        <v>0.10498512192710635</v>
      </c>
      <c r="D56" s="24"/>
      <c r="E56" s="8">
        <f t="shared" si="10"/>
        <v>8.4156410362409897</v>
      </c>
      <c r="F56" s="9">
        <v>8415641036240.9902</v>
      </c>
      <c r="G56" s="8">
        <f t="shared" si="11"/>
        <v>10.059125</v>
      </c>
      <c r="H56" s="31">
        <f t="shared" si="13"/>
        <v>9187500000000</v>
      </c>
      <c r="I56" s="9">
        <v>871625000000</v>
      </c>
      <c r="J56" s="2">
        <f t="shared" si="12"/>
        <v>18.474766036240993</v>
      </c>
      <c r="K56" s="16">
        <f t="shared" si="5"/>
        <v>1.8658887797732282E-2</v>
      </c>
      <c r="L56" s="3" t="s">
        <v>4</v>
      </c>
      <c r="M56" s="17"/>
      <c r="N56" s="16"/>
      <c r="O56" s="16"/>
      <c r="P56" s="2"/>
    </row>
    <row r="57" spans="1:16" x14ac:dyDescent="0.25">
      <c r="A57" s="1">
        <v>39010</v>
      </c>
      <c r="B57" s="21">
        <v>5.2499999999999998E-2</v>
      </c>
      <c r="C57" s="24">
        <f t="shared" si="9"/>
        <v>0.11220958484620341</v>
      </c>
      <c r="D57" s="24"/>
      <c r="E57" s="8">
        <f t="shared" si="10"/>
        <v>8.5493017025678792</v>
      </c>
      <c r="F57" s="9">
        <v>8549301702567.8799</v>
      </c>
      <c r="G57" s="8">
        <f t="shared" si="11"/>
        <v>10.337626999999999</v>
      </c>
      <c r="H57" s="31">
        <f t="shared" si="13"/>
        <v>9450000000000</v>
      </c>
      <c r="I57" s="9">
        <v>887627000000</v>
      </c>
      <c r="J57" s="2">
        <f t="shared" si="12"/>
        <v>18.886928702567879</v>
      </c>
      <c r="K57" s="16">
        <f t="shared" si="5"/>
        <v>2.2309493149649029E-2</v>
      </c>
      <c r="L57" s="3" t="s">
        <v>4</v>
      </c>
      <c r="M57" s="17"/>
      <c r="N57" s="16"/>
      <c r="O57" s="16"/>
      <c r="P57" s="2"/>
    </row>
    <row r="58" spans="1:16" x14ac:dyDescent="0.25">
      <c r="A58" s="1">
        <v>39102</v>
      </c>
      <c r="B58" s="21">
        <v>5.2400000000000002E-2</v>
      </c>
      <c r="C58" s="24">
        <f t="shared" si="9"/>
        <v>0.113643614594341</v>
      </c>
      <c r="D58" s="24">
        <f>SUM(C55:C58)</f>
        <v>0.42664628295511753</v>
      </c>
      <c r="E58" s="8">
        <f t="shared" si="10"/>
        <v>8.6750850835374802</v>
      </c>
      <c r="F58" s="9">
        <v>8675085083537.4805</v>
      </c>
      <c r="G58" s="8">
        <f t="shared" si="11"/>
        <v>10.599891</v>
      </c>
      <c r="H58" s="31">
        <f t="shared" si="13"/>
        <v>9712500000000</v>
      </c>
      <c r="I58" s="9">
        <v>887391000000</v>
      </c>
      <c r="J58" s="2">
        <f t="shared" si="12"/>
        <v>19.274976083537481</v>
      </c>
      <c r="K58" s="16">
        <f t="shared" si="5"/>
        <v>2.0545817008185363E-2</v>
      </c>
      <c r="L58" s="3" t="s">
        <v>4</v>
      </c>
      <c r="M58" s="18">
        <f>(J58/J54)-1</f>
        <v>8.9342149228024192E-2</v>
      </c>
      <c r="N58" s="16"/>
      <c r="O58" s="16"/>
      <c r="P58" s="2"/>
    </row>
    <row r="59" spans="1:16" x14ac:dyDescent="0.25">
      <c r="A59" s="1">
        <v>39192</v>
      </c>
      <c r="B59" s="21">
        <v>5.2600000000000001E-2</v>
      </c>
      <c r="C59" s="24">
        <f t="shared" si="9"/>
        <v>0.11604653012008968</v>
      </c>
      <c r="D59" s="24"/>
      <c r="E59" s="8">
        <f t="shared" si="10"/>
        <v>8.8248311878395196</v>
      </c>
      <c r="F59" s="9">
        <v>8824831187839.5195</v>
      </c>
      <c r="G59" s="8">
        <f t="shared" si="11"/>
        <v>10.869046000000001</v>
      </c>
      <c r="H59" s="31">
        <f t="shared" si="13"/>
        <v>9975000000000</v>
      </c>
      <c r="I59" s="9">
        <v>894046000000</v>
      </c>
      <c r="J59" s="2">
        <f t="shared" si="12"/>
        <v>19.693877187839519</v>
      </c>
      <c r="K59" s="16">
        <f t="shared" si="5"/>
        <v>2.1732898784752042E-2</v>
      </c>
      <c r="L59" s="3" t="s">
        <v>4</v>
      </c>
      <c r="M59" s="17"/>
      <c r="N59" s="16"/>
      <c r="O59" s="16"/>
      <c r="P59" s="2"/>
    </row>
    <row r="60" spans="1:16" x14ac:dyDescent="0.25">
      <c r="A60" s="1">
        <v>39283</v>
      </c>
      <c r="B60" s="21">
        <v>5.2499999999999998E-2</v>
      </c>
      <c r="C60" s="24">
        <f t="shared" si="9"/>
        <v>0.11679343934050826</v>
      </c>
      <c r="D60" s="24"/>
      <c r="E60" s="8">
        <f t="shared" si="10"/>
        <v>8.8985477592768198</v>
      </c>
      <c r="F60" s="9">
        <v>8898547759276.8203</v>
      </c>
      <c r="G60" s="8">
        <f t="shared" si="11"/>
        <v>11.134492</v>
      </c>
      <c r="H60" s="31">
        <f t="shared" si="13"/>
        <v>10237500000000</v>
      </c>
      <c r="I60" s="9">
        <v>896992000000</v>
      </c>
      <c r="J60" s="2">
        <f t="shared" si="12"/>
        <v>20.033039759276821</v>
      </c>
      <c r="K60" s="16">
        <f t="shared" si="5"/>
        <v>1.7221726742905119E-2</v>
      </c>
      <c r="L60" s="3" t="s">
        <v>4</v>
      </c>
      <c r="M60" s="17"/>
      <c r="N60" s="16"/>
      <c r="O60" s="16"/>
      <c r="P60" s="2"/>
    </row>
    <row r="61" spans="1:16" x14ac:dyDescent="0.25">
      <c r="A61" s="1">
        <v>39375</v>
      </c>
      <c r="B61" s="21">
        <v>4.9399999999999999E-2</v>
      </c>
      <c r="C61" s="24">
        <f t="shared" si="9"/>
        <v>0.11181547598127388</v>
      </c>
      <c r="D61" s="24"/>
      <c r="E61" s="8">
        <f t="shared" si="10"/>
        <v>9.05388469483999</v>
      </c>
      <c r="F61" s="9">
        <v>9053884694839.9902</v>
      </c>
      <c r="G61" s="8">
        <f t="shared" si="11"/>
        <v>11.403737</v>
      </c>
      <c r="H61" s="31">
        <f t="shared" si="13"/>
        <v>10500000000000</v>
      </c>
      <c r="I61" s="9">
        <v>903737000000</v>
      </c>
      <c r="J61" s="2">
        <f t="shared" si="12"/>
        <v>20.457621694839993</v>
      </c>
      <c r="K61" s="16">
        <f t="shared" si="5"/>
        <v>2.1194084405815605E-2</v>
      </c>
      <c r="L61" s="3" t="s">
        <v>4</v>
      </c>
      <c r="M61" s="17"/>
      <c r="N61" s="16"/>
      <c r="O61" s="16"/>
      <c r="P61" s="2"/>
    </row>
    <row r="62" spans="1:16" x14ac:dyDescent="0.25">
      <c r="A62" s="1">
        <v>39467</v>
      </c>
      <c r="B62" s="21">
        <v>4.24E-2</v>
      </c>
      <c r="C62" s="24">
        <f t="shared" si="9"/>
        <v>9.7399587052062142E-2</v>
      </c>
      <c r="D62" s="24">
        <f>SUM(C59:C62)</f>
        <v>0.44205503249393396</v>
      </c>
      <c r="E62" s="8">
        <f t="shared" si="10"/>
        <v>9.1886402879303901</v>
      </c>
      <c r="F62" s="9">
        <v>9188640287930.3906</v>
      </c>
      <c r="G62" s="8">
        <f t="shared" si="11"/>
        <v>11.672053</v>
      </c>
      <c r="H62" s="31">
        <f t="shared" si="13"/>
        <v>10762500000000</v>
      </c>
      <c r="I62" s="9">
        <v>909553000000</v>
      </c>
      <c r="J62" s="2">
        <f t="shared" si="12"/>
        <v>20.860693287930392</v>
      </c>
      <c r="K62" s="16">
        <f t="shared" si="5"/>
        <v>1.9702759152695926E-2</v>
      </c>
      <c r="L62" s="3" t="s">
        <v>4</v>
      </c>
      <c r="M62" s="18">
        <f>(J62/J58)-1</f>
        <v>8.226818012745829E-2</v>
      </c>
      <c r="N62" s="16"/>
      <c r="O62" s="16"/>
      <c r="P62" s="2"/>
    </row>
    <row r="63" spans="1:16" x14ac:dyDescent="0.25">
      <c r="A63" s="1">
        <v>39558</v>
      </c>
      <c r="B63" s="21">
        <v>2.6100000000000002E-2</v>
      </c>
      <c r="C63" s="24">
        <f t="shared" si="9"/>
        <v>6.1155469344296498E-2</v>
      </c>
      <c r="D63" s="24"/>
      <c r="E63" s="8">
        <f t="shared" si="10"/>
        <v>9.3724857232638303</v>
      </c>
      <c r="F63" s="9">
        <v>9372485723263.8301</v>
      </c>
      <c r="G63" s="8">
        <f t="shared" si="11"/>
        <v>11.937125999999999</v>
      </c>
      <c r="H63" s="31">
        <f t="shared" si="13"/>
        <v>11025000000000</v>
      </c>
      <c r="I63" s="9">
        <v>912126000000</v>
      </c>
      <c r="J63" s="2">
        <f t="shared" si="12"/>
        <v>21.309611723263828</v>
      </c>
      <c r="K63" s="16">
        <f t="shared" si="5"/>
        <v>2.1519823389243298E-2</v>
      </c>
      <c r="L63" s="3" t="s">
        <v>4</v>
      </c>
      <c r="M63" s="17"/>
      <c r="N63" s="16"/>
      <c r="O63" s="16"/>
      <c r="P63" s="2"/>
    </row>
    <row r="64" spans="1:16" x14ac:dyDescent="0.25">
      <c r="A64" s="1">
        <v>39649</v>
      </c>
      <c r="B64" s="21">
        <v>0.02</v>
      </c>
      <c r="C64" s="24">
        <f t="shared" si="9"/>
        <v>4.7591258236777005E-2</v>
      </c>
      <c r="D64" s="24"/>
      <c r="E64" s="8">
        <f t="shared" si="10"/>
        <v>9.5182516473554006</v>
      </c>
      <c r="F64" s="9">
        <v>9518251647355.4004</v>
      </c>
      <c r="G64" s="8">
        <f t="shared" si="11"/>
        <v>12.218181</v>
      </c>
      <c r="H64" s="31">
        <f t="shared" si="13"/>
        <v>11287500000000</v>
      </c>
      <c r="I64" s="9">
        <v>930681000000</v>
      </c>
      <c r="J64" s="2">
        <f t="shared" si="12"/>
        <v>21.7364326473554</v>
      </c>
      <c r="K64" s="16">
        <f t="shared" si="5"/>
        <v>2.0029502631697893E-2</v>
      </c>
      <c r="L64" s="3" t="s">
        <v>4</v>
      </c>
      <c r="M64" s="17"/>
      <c r="N64" s="16"/>
      <c r="O64" s="16"/>
      <c r="P64" s="2"/>
    </row>
    <row r="65" spans="1:16" x14ac:dyDescent="0.25">
      <c r="A65" s="1">
        <v>39741</v>
      </c>
      <c r="B65" s="21">
        <v>1.8100000000000002E-2</v>
      </c>
      <c r="C65" s="24">
        <f t="shared" si="9"/>
        <v>4.7353625641598257E-2</v>
      </c>
      <c r="D65" s="24"/>
      <c r="E65" s="8">
        <f t="shared" si="10"/>
        <v>10.4648896445521</v>
      </c>
      <c r="F65" s="9">
        <v>10464889644552.1</v>
      </c>
      <c r="G65" s="8">
        <f t="shared" si="11"/>
        <v>13.168279999999999</v>
      </c>
      <c r="H65" s="31">
        <f t="shared" si="13"/>
        <v>11550000000000</v>
      </c>
      <c r="I65" s="9">
        <v>1618280000000</v>
      </c>
      <c r="J65" s="2">
        <f t="shared" si="12"/>
        <v>23.633169644552101</v>
      </c>
      <c r="K65" s="16">
        <f t="shared" si="5"/>
        <v>8.7260730772557027E-2</v>
      </c>
      <c r="L65" s="3" t="s">
        <v>4</v>
      </c>
      <c r="M65" s="17"/>
      <c r="N65" s="16"/>
      <c r="O65" s="16"/>
      <c r="P65" s="2"/>
    </row>
    <row r="66" spans="1:16" x14ac:dyDescent="0.25">
      <c r="A66" s="1">
        <v>39833</v>
      </c>
      <c r="B66" s="21">
        <v>1.6000000000000001E-3</v>
      </c>
      <c r="C66" s="24">
        <f t="shared" ref="C66:C97" si="14">(F66/1000000000000)*B66/4</f>
        <v>4.2507508195652006E-3</v>
      </c>
      <c r="D66" s="24">
        <f>SUM(C63:C66)</f>
        <v>0.16035110404223696</v>
      </c>
      <c r="E66" s="8">
        <f t="shared" si="10"/>
        <v>10.626877048913</v>
      </c>
      <c r="F66" s="9">
        <v>10626877048913</v>
      </c>
      <c r="G66" s="8">
        <f t="shared" si="11"/>
        <v>13.887112999999999</v>
      </c>
      <c r="H66" s="31">
        <f t="shared" si="13"/>
        <v>11812500000000</v>
      </c>
      <c r="I66" s="9">
        <v>2074613000000</v>
      </c>
      <c r="J66" s="2">
        <f t="shared" si="12"/>
        <v>24.513990048913001</v>
      </c>
      <c r="K66" s="16">
        <f t="shared" si="5"/>
        <v>3.7270515026491369E-2</v>
      </c>
      <c r="L66" s="3" t="s">
        <v>4</v>
      </c>
      <c r="M66" s="18">
        <f>(J66/J62)-1</f>
        <v>0.17512825247741604</v>
      </c>
      <c r="N66" s="16">
        <f>(J66/J50)-1</f>
        <v>0.52794757937675918</v>
      </c>
      <c r="O66" s="16">
        <f>(J66/J34)-1</f>
        <v>1.5125036622079855</v>
      </c>
      <c r="P66" s="2"/>
    </row>
    <row r="67" spans="1:16" x14ac:dyDescent="0.25">
      <c r="A67" s="1">
        <v>39923</v>
      </c>
      <c r="B67" s="21">
        <v>1.8E-3</v>
      </c>
      <c r="C67" s="24">
        <f t="shared" si="14"/>
        <v>5.0352221332047144E-3</v>
      </c>
      <c r="D67" s="24"/>
      <c r="E67" s="8">
        <f t="shared" si="10"/>
        <v>11.1893825182327</v>
      </c>
      <c r="F67" s="9">
        <v>11189382518232.699</v>
      </c>
      <c r="G67" s="8">
        <f t="shared" si="11"/>
        <v>14.309875</v>
      </c>
      <c r="H67" s="31">
        <f t="shared" si="13"/>
        <v>12075000000000</v>
      </c>
      <c r="I67" s="9">
        <v>2234875000000</v>
      </c>
      <c r="J67" s="2">
        <f t="shared" si="12"/>
        <v>25.499257518232699</v>
      </c>
      <c r="K67" s="16">
        <f t="shared" si="5"/>
        <v>4.0192048187740248E-2</v>
      </c>
      <c r="L67" s="3" t="s">
        <v>3</v>
      </c>
      <c r="M67" s="17"/>
      <c r="N67" s="16"/>
      <c r="O67" s="16"/>
      <c r="P67" s="2"/>
    </row>
    <row r="68" spans="1:16" x14ac:dyDescent="0.25">
      <c r="A68" s="1">
        <v>40014</v>
      </c>
      <c r="B68" s="21">
        <v>2.0999999999999999E-3</v>
      </c>
      <c r="C68" s="24">
        <f t="shared" si="14"/>
        <v>6.090667114848014E-3</v>
      </c>
      <c r="D68" s="24"/>
      <c r="E68" s="8">
        <f t="shared" si="10"/>
        <v>11.6012706949486</v>
      </c>
      <c r="F68" s="9">
        <v>11601270694948.6</v>
      </c>
      <c r="G68" s="8">
        <f t="shared" si="11"/>
        <v>14.417120000000001</v>
      </c>
      <c r="H68" s="31">
        <f t="shared" si="13"/>
        <v>12337500000000</v>
      </c>
      <c r="I68" s="9">
        <v>2079620000000</v>
      </c>
      <c r="J68" s="2">
        <f t="shared" si="12"/>
        <v>26.0183906949486</v>
      </c>
      <c r="K68" s="16">
        <f t="shared" ref="K68:K88" si="15">(J68/J67)-1</f>
        <v>2.0358756577312231E-2</v>
      </c>
      <c r="L68" s="3" t="s">
        <v>3</v>
      </c>
      <c r="M68" s="17"/>
      <c r="N68" s="16"/>
      <c r="O68" s="16"/>
      <c r="P68" s="2"/>
    </row>
    <row r="69" spans="1:16" x14ac:dyDescent="0.25">
      <c r="A69" s="1">
        <v>40106</v>
      </c>
      <c r="B69" s="21">
        <v>1.5E-3</v>
      </c>
      <c r="C69" s="24">
        <f t="shared" si="14"/>
        <v>4.4837192807281878E-3</v>
      </c>
      <c r="D69" s="24"/>
      <c r="E69" s="8">
        <f t="shared" si="10"/>
        <v>11.956584748608501</v>
      </c>
      <c r="F69" s="9">
        <v>11956584748608.5</v>
      </c>
      <c r="G69" s="8">
        <f t="shared" si="11"/>
        <v>14.842328999999999</v>
      </c>
      <c r="H69" s="31">
        <f t="shared" si="13"/>
        <v>12600000000000</v>
      </c>
      <c r="I69" s="9">
        <v>2242329000000</v>
      </c>
      <c r="J69" s="2">
        <f t="shared" si="12"/>
        <v>26.798913748608499</v>
      </c>
      <c r="K69" s="16">
        <f t="shared" si="15"/>
        <v>2.9998898195169099E-2</v>
      </c>
      <c r="L69" s="3" t="s">
        <v>3</v>
      </c>
      <c r="M69" s="17"/>
      <c r="N69" s="16"/>
      <c r="O69" s="16"/>
      <c r="P69" s="2"/>
    </row>
    <row r="70" spans="1:16" x14ac:dyDescent="0.25">
      <c r="A70" s="1">
        <v>40198</v>
      </c>
      <c r="B70" s="21">
        <v>1.1999999999999999E-3</v>
      </c>
      <c r="C70" s="24">
        <f t="shared" si="14"/>
        <v>3.6982142414090399E-3</v>
      </c>
      <c r="D70" s="24">
        <f>SUM(C67:C70)</f>
        <v>1.9307822770189956E-2</v>
      </c>
      <c r="E70" s="8">
        <f t="shared" si="10"/>
        <v>12.327380804696801</v>
      </c>
      <c r="F70" s="9">
        <v>12327380804696.801</v>
      </c>
      <c r="G70" s="8">
        <f t="shared" si="11"/>
        <v>15.154544</v>
      </c>
      <c r="H70" s="31">
        <f t="shared" si="13"/>
        <v>12862500000000</v>
      </c>
      <c r="I70" s="9">
        <v>2292044000000</v>
      </c>
      <c r="J70" s="2">
        <f t="shared" si="12"/>
        <v>27.481924804696799</v>
      </c>
      <c r="K70" s="16">
        <f t="shared" si="15"/>
        <v>2.5486520181205785E-2</v>
      </c>
      <c r="L70" s="3" t="s">
        <v>3</v>
      </c>
      <c r="M70" s="18">
        <f>(J70/J66)-1</f>
        <v>0.12107105982591371</v>
      </c>
      <c r="N70" s="16"/>
      <c r="O70" s="16"/>
      <c r="P70" s="2"/>
    </row>
    <row r="71" spans="1:16" x14ac:dyDescent="0.25">
      <c r="A71" s="1">
        <v>40288</v>
      </c>
      <c r="B71" s="21">
        <v>1.6000000000000001E-3</v>
      </c>
      <c r="C71" s="24">
        <f t="shared" si="14"/>
        <v>5.1485022662227202E-3</v>
      </c>
      <c r="D71" s="24"/>
      <c r="E71" s="8">
        <f t="shared" si="10"/>
        <v>12.8712556655568</v>
      </c>
      <c r="F71" s="9">
        <v>12871255665556.801</v>
      </c>
      <c r="G71" s="8">
        <f t="shared" si="11"/>
        <v>15.504165</v>
      </c>
      <c r="H71" s="31">
        <f t="shared" si="13"/>
        <v>13125000000000</v>
      </c>
      <c r="I71" s="9">
        <v>2379165000000</v>
      </c>
      <c r="J71" s="2">
        <f t="shared" si="12"/>
        <v>28.375420665556799</v>
      </c>
      <c r="K71" s="16">
        <f t="shared" si="15"/>
        <v>3.2512128142760055E-2</v>
      </c>
      <c r="L71" s="3" t="s">
        <v>3</v>
      </c>
      <c r="M71" s="17"/>
      <c r="N71" s="16"/>
      <c r="O71" s="16"/>
      <c r="P71" s="2"/>
    </row>
    <row r="72" spans="1:16" x14ac:dyDescent="0.25">
      <c r="A72" s="1">
        <v>40379</v>
      </c>
      <c r="B72" s="21">
        <v>1.8E-3</v>
      </c>
      <c r="C72" s="24">
        <f t="shared" si="14"/>
        <v>5.9606993075473355E-3</v>
      </c>
      <c r="D72" s="24"/>
      <c r="E72" s="8">
        <f t="shared" si="10"/>
        <v>13.245998461216301</v>
      </c>
      <c r="F72" s="9">
        <v>13245998461216.301</v>
      </c>
      <c r="G72" s="8">
        <f t="shared" si="11"/>
        <v>15.762255</v>
      </c>
      <c r="H72" s="31">
        <f t="shared" si="13"/>
        <v>13387500000000</v>
      </c>
      <c r="I72" s="9">
        <v>2374755000000</v>
      </c>
      <c r="J72" s="2">
        <f t="shared" si="12"/>
        <v>29.008253461216302</v>
      </c>
      <c r="K72" s="16">
        <f t="shared" si="15"/>
        <v>2.2302146745886375E-2</v>
      </c>
      <c r="L72" s="3" t="s">
        <v>3</v>
      </c>
      <c r="M72" s="17"/>
      <c r="N72" s="16"/>
      <c r="O72" s="16"/>
      <c r="P72" s="2"/>
    </row>
    <row r="73" spans="1:16" x14ac:dyDescent="0.25">
      <c r="A73" s="1">
        <v>40471</v>
      </c>
      <c r="B73" s="21">
        <v>1.9E-3</v>
      </c>
      <c r="C73" s="24">
        <f t="shared" si="14"/>
        <v>6.4922750039932055E-3</v>
      </c>
      <c r="D73" s="24"/>
      <c r="E73" s="8">
        <f t="shared" si="10"/>
        <v>13.667947376827801</v>
      </c>
      <c r="F73" s="9">
        <v>13667947376827.801</v>
      </c>
      <c r="G73" s="8">
        <f t="shared" si="11"/>
        <v>15.997560999999999</v>
      </c>
      <c r="H73" s="31">
        <f t="shared" si="13"/>
        <v>13650000000000</v>
      </c>
      <c r="I73" s="9">
        <v>2347561000000</v>
      </c>
      <c r="J73" s="2">
        <f t="shared" si="12"/>
        <v>29.665508376827802</v>
      </c>
      <c r="K73" s="16">
        <f t="shared" si="15"/>
        <v>2.265751423091511E-2</v>
      </c>
      <c r="L73" s="3" t="s">
        <v>3</v>
      </c>
      <c r="M73" s="17"/>
      <c r="N73" s="16"/>
      <c r="O73" s="16"/>
      <c r="P73" s="2"/>
    </row>
    <row r="74" spans="1:16" x14ac:dyDescent="0.25">
      <c r="A74" s="1">
        <v>40563</v>
      </c>
      <c r="B74" s="21">
        <v>1.8E-3</v>
      </c>
      <c r="C74" s="24">
        <f t="shared" si="14"/>
        <v>6.325341063719625E-3</v>
      </c>
      <c r="D74" s="24">
        <f>SUM(C71:C74)</f>
        <v>2.3926817641482884E-2</v>
      </c>
      <c r="E74" s="8">
        <f t="shared" si="10"/>
        <v>14.0563134749325</v>
      </c>
      <c r="F74" s="9">
        <v>14056313474932.5</v>
      </c>
      <c r="G74" s="8">
        <f t="shared" si="11"/>
        <v>16.379356999999999</v>
      </c>
      <c r="H74" s="31">
        <f t="shared" si="13"/>
        <v>13912500000000</v>
      </c>
      <c r="I74" s="9">
        <v>2466857000000</v>
      </c>
      <c r="J74" s="2">
        <f t="shared" si="12"/>
        <v>30.4356704749325</v>
      </c>
      <c r="K74" s="16">
        <f t="shared" si="15"/>
        <v>2.5961533789398583E-2</v>
      </c>
      <c r="L74" s="3" t="s">
        <v>3</v>
      </c>
      <c r="M74" s="18">
        <f>(J74/J70)-1</f>
        <v>0.1074795776215387</v>
      </c>
      <c r="N74" s="16"/>
      <c r="O74" s="16"/>
      <c r="P74" s="2"/>
    </row>
    <row r="75" spans="1:16" x14ac:dyDescent="0.25">
      <c r="A75" s="1">
        <v>40653</v>
      </c>
      <c r="B75" s="21">
        <v>1.4E-3</v>
      </c>
      <c r="C75" s="24">
        <f t="shared" si="14"/>
        <v>5.0101788929624944E-3</v>
      </c>
      <c r="D75" s="24"/>
      <c r="E75" s="8">
        <f t="shared" si="10"/>
        <v>14.314796837035699</v>
      </c>
      <c r="F75" s="9">
        <v>14314796837035.699</v>
      </c>
      <c r="G75" s="8">
        <f t="shared" si="11"/>
        <v>16.905055999999998</v>
      </c>
      <c r="H75" s="31">
        <f t="shared" si="13"/>
        <v>14175000000000</v>
      </c>
      <c r="I75" s="9">
        <v>2730056000000</v>
      </c>
      <c r="J75" s="2">
        <f t="shared" si="12"/>
        <v>31.219852837035699</v>
      </c>
      <c r="K75" s="16">
        <f t="shared" si="15"/>
        <v>2.5765240254820965E-2</v>
      </c>
      <c r="L75" s="3" t="s">
        <v>3</v>
      </c>
      <c r="M75" s="17"/>
      <c r="N75" s="16"/>
      <c r="O75" s="16"/>
      <c r="P75" s="2"/>
    </row>
    <row r="76" spans="1:16" x14ac:dyDescent="0.25">
      <c r="A76" s="1">
        <v>40744</v>
      </c>
      <c r="B76" s="21">
        <v>8.9999999999999998E-4</v>
      </c>
      <c r="C76" s="24">
        <f t="shared" si="14"/>
        <v>3.2271496569814049E-3</v>
      </c>
      <c r="D76" s="24"/>
      <c r="E76" s="8">
        <f t="shared" si="10"/>
        <v>14.3428873643618</v>
      </c>
      <c r="F76" s="9">
        <v>14342887364361.801</v>
      </c>
      <c r="G76" s="8">
        <f t="shared" si="11"/>
        <v>17.353242000000002</v>
      </c>
      <c r="H76" s="31">
        <f t="shared" si="13"/>
        <v>14437500000000</v>
      </c>
      <c r="I76" s="9">
        <v>2915742000000</v>
      </c>
      <c r="J76" s="2">
        <f t="shared" si="12"/>
        <v>31.696129364361802</v>
      </c>
      <c r="K76" s="16">
        <f t="shared" si="15"/>
        <v>1.5255566059590775E-2</v>
      </c>
      <c r="L76" s="3" t="s">
        <v>3</v>
      </c>
      <c r="M76" s="17"/>
      <c r="N76" s="16"/>
      <c r="O76" s="16"/>
      <c r="P76" s="2"/>
    </row>
    <row r="77" spans="1:16" x14ac:dyDescent="0.25">
      <c r="A77" s="1">
        <v>40836</v>
      </c>
      <c r="B77" s="21">
        <v>8.0000000000000004E-4</v>
      </c>
      <c r="C77" s="24">
        <f t="shared" si="14"/>
        <v>2.98807318214362E-3</v>
      </c>
      <c r="D77" s="24"/>
      <c r="E77" s="8">
        <f t="shared" si="10"/>
        <v>14.9403659107181</v>
      </c>
      <c r="F77" s="9">
        <v>14940365910718.1</v>
      </c>
      <c r="G77" s="8">
        <f t="shared" si="11"/>
        <v>17.595635999999999</v>
      </c>
      <c r="H77" s="31">
        <f t="shared" si="13"/>
        <v>14700000000000</v>
      </c>
      <c r="I77" s="9">
        <v>2895636000000</v>
      </c>
      <c r="J77" s="2">
        <f t="shared" si="12"/>
        <v>32.536001910718099</v>
      </c>
      <c r="K77" s="16">
        <f t="shared" si="15"/>
        <v>2.6497637509664607E-2</v>
      </c>
      <c r="L77" s="3" t="s">
        <v>3</v>
      </c>
      <c r="M77" s="17"/>
      <c r="N77" s="16"/>
      <c r="O77" s="16"/>
      <c r="P77" s="2"/>
    </row>
    <row r="78" spans="1:16" x14ac:dyDescent="0.25">
      <c r="A78" s="1">
        <v>40928</v>
      </c>
      <c r="B78" s="21">
        <v>6.9999999999999999E-4</v>
      </c>
      <c r="C78" s="24">
        <f t="shared" si="14"/>
        <v>2.6663475789637224E-3</v>
      </c>
      <c r="D78" s="24">
        <f>SUM(C75:C78)</f>
        <v>1.3891749311051242E-2</v>
      </c>
      <c r="E78" s="8">
        <f t="shared" si="10"/>
        <v>15.236271879792699</v>
      </c>
      <c r="F78" s="9">
        <v>15236271879792.699</v>
      </c>
      <c r="G78" s="8">
        <f t="shared" si="11"/>
        <v>17.924196999999999</v>
      </c>
      <c r="H78" s="31">
        <f t="shared" si="13"/>
        <v>14962500000000</v>
      </c>
      <c r="I78" s="9">
        <v>2961697000000</v>
      </c>
      <c r="J78" s="2">
        <f t="shared" si="12"/>
        <v>33.160468879792703</v>
      </c>
      <c r="K78" s="16">
        <f t="shared" si="15"/>
        <v>1.919310709374189E-2</v>
      </c>
      <c r="L78" s="3" t="s">
        <v>3</v>
      </c>
      <c r="M78" s="18">
        <f>(J78/J74)-1</f>
        <v>8.952647871202335E-2</v>
      </c>
      <c r="N78" s="16"/>
      <c r="O78" s="16"/>
      <c r="P78" s="2"/>
    </row>
    <row r="79" spans="1:16" x14ac:dyDescent="0.25">
      <c r="A79" s="1">
        <v>41019</v>
      </c>
      <c r="B79" s="21">
        <v>1.2999999999999999E-3</v>
      </c>
      <c r="C79" s="24">
        <f t="shared" si="14"/>
        <v>5.0756415223702171E-3</v>
      </c>
      <c r="D79" s="24"/>
      <c r="E79" s="8">
        <f t="shared" si="10"/>
        <v>15.6173585303699</v>
      </c>
      <c r="F79" s="9">
        <v>15617358530369.9</v>
      </c>
      <c r="G79" s="8">
        <f t="shared" si="11"/>
        <v>18.143832</v>
      </c>
      <c r="H79" s="31">
        <f t="shared" si="13"/>
        <v>15225000000000</v>
      </c>
      <c r="I79" s="9">
        <v>2918832000000</v>
      </c>
      <c r="J79" s="2">
        <f t="shared" si="12"/>
        <v>33.761190530369902</v>
      </c>
      <c r="K79" s="16">
        <f t="shared" si="15"/>
        <v>1.8115595794342632E-2</v>
      </c>
      <c r="L79" s="3" t="s">
        <v>3</v>
      </c>
      <c r="M79" s="17"/>
      <c r="N79" s="16"/>
      <c r="O79" s="16"/>
      <c r="P79" s="2"/>
    </row>
    <row r="80" spans="1:16" x14ac:dyDescent="0.25">
      <c r="A80" s="1">
        <v>41110</v>
      </c>
      <c r="B80" s="21">
        <v>1.6000000000000001E-3</v>
      </c>
      <c r="C80" s="24">
        <f t="shared" si="14"/>
        <v>6.3499505638104003E-3</v>
      </c>
      <c r="D80" s="24"/>
      <c r="E80" s="8">
        <f t="shared" si="10"/>
        <v>15.874876409525999</v>
      </c>
      <c r="F80" s="9">
        <v>15874876409526</v>
      </c>
      <c r="G80" s="8">
        <f t="shared" si="11"/>
        <v>18.390347999999999</v>
      </c>
      <c r="H80" s="31">
        <f t="shared" si="13"/>
        <v>15487500000000</v>
      </c>
      <c r="I80" s="9">
        <v>2902848000000</v>
      </c>
      <c r="J80" s="2">
        <f t="shared" si="12"/>
        <v>34.265224409525999</v>
      </c>
      <c r="K80" s="16">
        <f t="shared" si="15"/>
        <v>1.4929387004368078E-2</v>
      </c>
      <c r="L80" s="3" t="s">
        <v>3</v>
      </c>
      <c r="M80" s="17"/>
      <c r="N80" s="16"/>
      <c r="O80" s="16"/>
      <c r="P80" s="2"/>
    </row>
    <row r="81" spans="1:16" x14ac:dyDescent="0.25">
      <c r="A81" s="1">
        <v>41202</v>
      </c>
      <c r="B81" s="21">
        <v>1.4E-3</v>
      </c>
      <c r="C81" s="24">
        <f t="shared" si="14"/>
        <v>5.6686183358571193E-3</v>
      </c>
      <c r="D81" s="24"/>
      <c r="E81" s="8">
        <f t="shared" si="10"/>
        <v>16.196052388163199</v>
      </c>
      <c r="F81" s="10">
        <v>16196052388163.199</v>
      </c>
      <c r="G81" s="8">
        <f t="shared" si="11"/>
        <v>18.6403</v>
      </c>
      <c r="H81" s="31">
        <f t="shared" si="13"/>
        <v>15750000000000</v>
      </c>
      <c r="I81" s="9">
        <v>2890300000000</v>
      </c>
      <c r="J81" s="2">
        <f t="shared" si="12"/>
        <v>34.836352388163199</v>
      </c>
      <c r="K81" s="16">
        <f t="shared" si="15"/>
        <v>1.6667860446827332E-2</v>
      </c>
      <c r="L81" s="3" t="s">
        <v>3</v>
      </c>
      <c r="M81" s="17"/>
      <c r="N81" s="16"/>
      <c r="O81" s="16"/>
      <c r="P81" s="2"/>
    </row>
    <row r="82" spans="1:16" x14ac:dyDescent="0.25">
      <c r="A82" s="1">
        <v>41294</v>
      </c>
      <c r="B82" s="21">
        <v>1.6000000000000001E-3</v>
      </c>
      <c r="C82" s="24">
        <f t="shared" si="14"/>
        <v>6.5730477698811999E-3</v>
      </c>
      <c r="D82" s="24">
        <f>SUM(C79:C82)</f>
        <v>2.3667258191918936E-2</v>
      </c>
      <c r="E82" s="8">
        <f t="shared" si="10"/>
        <v>16.432619424702999</v>
      </c>
      <c r="F82" s="9">
        <v>16432619424703</v>
      </c>
      <c r="G82" s="8">
        <f t="shared" si="11"/>
        <v>19.019801000000001</v>
      </c>
      <c r="H82" s="31">
        <f t="shared" si="13"/>
        <v>16012500000000</v>
      </c>
      <c r="I82" s="9">
        <v>3007301000000</v>
      </c>
      <c r="J82" s="2">
        <f t="shared" si="12"/>
        <v>35.452420424703</v>
      </c>
      <c r="K82" s="16">
        <f t="shared" si="15"/>
        <v>1.7684630976150473E-2</v>
      </c>
      <c r="L82" s="3" t="s">
        <v>3</v>
      </c>
      <c r="M82" s="18">
        <f>(J82/J78)-1</f>
        <v>6.9116982429249241E-2</v>
      </c>
      <c r="N82" s="16">
        <f>(J82/J66)-1</f>
        <v>0.4462117490447064</v>
      </c>
      <c r="O82" s="16"/>
      <c r="P82" s="2"/>
    </row>
    <row r="83" spans="1:16" x14ac:dyDescent="0.25">
      <c r="A83" s="1">
        <v>41384</v>
      </c>
      <c r="B83" s="21">
        <v>1.4E-3</v>
      </c>
      <c r="C83" s="24">
        <f t="shared" si="14"/>
        <v>5.8736886958418548E-3</v>
      </c>
      <c r="D83" s="24"/>
      <c r="E83" s="8">
        <f t="shared" si="10"/>
        <v>16.7819677024053</v>
      </c>
      <c r="F83" s="9">
        <v>16781967702405.301</v>
      </c>
      <c r="G83" s="8">
        <f t="shared" si="11"/>
        <v>19.612082000000001</v>
      </c>
      <c r="H83" s="31">
        <f t="shared" si="13"/>
        <v>16275000000000</v>
      </c>
      <c r="I83" s="9">
        <v>3337082000000</v>
      </c>
      <c r="J83" s="2">
        <f t="shared" si="12"/>
        <v>36.394049702405297</v>
      </c>
      <c r="K83" s="16">
        <f t="shared" si="15"/>
        <v>2.6560366441050531E-2</v>
      </c>
      <c r="L83" s="3" t="s">
        <v>3</v>
      </c>
      <c r="M83" s="17"/>
      <c r="N83" s="21"/>
      <c r="O83" s="21"/>
    </row>
    <row r="84" spans="1:16" x14ac:dyDescent="0.25">
      <c r="A84" s="1">
        <v>41475</v>
      </c>
      <c r="B84" s="21">
        <v>8.9999999999999998E-4</v>
      </c>
      <c r="C84" s="24">
        <f t="shared" si="14"/>
        <v>3.7660880228367823E-3</v>
      </c>
      <c r="D84" s="24"/>
      <c r="E84" s="8">
        <f t="shared" si="10"/>
        <v>16.738168990385699</v>
      </c>
      <c r="F84" s="9">
        <v>16738168990385.699</v>
      </c>
      <c r="G84" s="8">
        <f t="shared" si="11"/>
        <v>20.117728</v>
      </c>
      <c r="H84" s="31">
        <f t="shared" si="13"/>
        <v>16537500000000</v>
      </c>
      <c r="I84" s="9">
        <v>3580228000000</v>
      </c>
      <c r="J84" s="2">
        <f t="shared" si="12"/>
        <v>36.855896990385702</v>
      </c>
      <c r="K84" s="16">
        <f t="shared" si="15"/>
        <v>1.2690186768357314E-2</v>
      </c>
      <c r="L84" s="3" t="s">
        <v>3</v>
      </c>
      <c r="M84" s="17"/>
      <c r="N84" s="21"/>
      <c r="O84" s="21"/>
    </row>
    <row r="85" spans="1:16" x14ac:dyDescent="0.25">
      <c r="A85" s="1">
        <v>41567</v>
      </c>
      <c r="B85" s="21">
        <v>8.0000000000000004E-4</v>
      </c>
      <c r="C85" s="24">
        <f t="shared" si="14"/>
        <v>3.4151180215927003E-3</v>
      </c>
      <c r="D85" s="24"/>
      <c r="E85" s="8">
        <f t="shared" si="10"/>
        <v>17.0755901079635</v>
      </c>
      <c r="F85" s="9">
        <v>17075590107963.5</v>
      </c>
      <c r="G85" s="8">
        <f t="shared" si="11"/>
        <v>20.65559</v>
      </c>
      <c r="H85" s="31">
        <f t="shared" si="13"/>
        <v>16800000000000</v>
      </c>
      <c r="I85" s="9">
        <v>3855590000000</v>
      </c>
      <c r="J85" s="2">
        <f t="shared" si="12"/>
        <v>37.731180107963503</v>
      </c>
      <c r="K85" s="16">
        <f t="shared" si="15"/>
        <v>2.3748794332861589E-2</v>
      </c>
      <c r="L85" s="3" t="s">
        <v>3</v>
      </c>
      <c r="M85" s="17"/>
      <c r="N85" s="21"/>
      <c r="O85" s="21"/>
    </row>
    <row r="86" spans="1:16" x14ac:dyDescent="0.25">
      <c r="A86" s="1">
        <v>41659</v>
      </c>
      <c r="B86" s="21">
        <v>8.9999999999999998E-4</v>
      </c>
      <c r="C86" s="24">
        <f t="shared" si="14"/>
        <v>3.8858040797320804E-3</v>
      </c>
      <c r="D86" s="24">
        <f>SUM(C83:C86)</f>
        <v>1.6940698820003416E-2</v>
      </c>
      <c r="E86" s="8">
        <f t="shared" si="10"/>
        <v>17.270240354364802</v>
      </c>
      <c r="F86" s="9">
        <v>17270240354364.801</v>
      </c>
      <c r="G86" s="8">
        <f t="shared" ref="G86:G117" si="16">(H86+I86)/1000000000000</f>
        <v>21.176943999999999</v>
      </c>
      <c r="H86" s="31">
        <f t="shared" si="13"/>
        <v>17062500000000</v>
      </c>
      <c r="I86" s="9">
        <v>4114444000000</v>
      </c>
      <c r="J86" s="2">
        <f t="shared" ref="J86:J117" si="17">(F86+H86+I86)/1000000000000</f>
        <v>38.447184354364794</v>
      </c>
      <c r="K86" s="16">
        <f t="shared" si="15"/>
        <v>1.8976460432791331E-2</v>
      </c>
      <c r="L86" s="3" t="s">
        <v>3</v>
      </c>
      <c r="M86" s="18">
        <f>(J86/J82)-1</f>
        <v>8.4472763602201351E-2</v>
      </c>
      <c r="N86" s="21"/>
      <c r="O86" s="21"/>
    </row>
    <row r="87" spans="1:16" x14ac:dyDescent="0.25">
      <c r="A87" s="1">
        <v>41749</v>
      </c>
      <c r="B87" s="21">
        <v>8.0000000000000004E-4</v>
      </c>
      <c r="C87" s="24">
        <f t="shared" si="14"/>
        <v>3.5024842267792206E-3</v>
      </c>
      <c r="D87" s="24"/>
      <c r="E87" s="8">
        <f t="shared" si="10"/>
        <v>17.512421133896101</v>
      </c>
      <c r="F87" s="9">
        <v>17512421133896.1</v>
      </c>
      <c r="G87" s="8">
        <f t="shared" si="16"/>
        <v>21.652024000000001</v>
      </c>
      <c r="H87" s="31">
        <f t="shared" ref="H87:H101" si="18">H86+262500000000</f>
        <v>17325000000000</v>
      </c>
      <c r="I87" s="9">
        <v>4327024000000</v>
      </c>
      <c r="J87" s="2">
        <f t="shared" si="17"/>
        <v>39.164445133896102</v>
      </c>
      <c r="K87" s="16">
        <f t="shared" si="15"/>
        <v>1.8655742717603729E-2</v>
      </c>
      <c r="L87" s="3" t="s">
        <v>3</v>
      </c>
      <c r="M87" s="17"/>
      <c r="N87" s="21"/>
      <c r="O87" s="21"/>
    </row>
    <row r="88" spans="1:16" x14ac:dyDescent="0.25">
      <c r="A88" s="1">
        <v>41840</v>
      </c>
      <c r="B88" s="21">
        <v>1E-3</v>
      </c>
      <c r="C88" s="24">
        <f t="shared" si="14"/>
        <v>4.3998891516104505E-3</v>
      </c>
      <c r="D88" s="24"/>
      <c r="E88" s="8">
        <f t="shared" si="10"/>
        <v>17.599556606441801</v>
      </c>
      <c r="F88" s="9">
        <v>17599556606441.801</v>
      </c>
      <c r="G88" s="8">
        <f t="shared" si="16"/>
        <v>22.029088000000002</v>
      </c>
      <c r="H88" s="31">
        <f t="shared" si="18"/>
        <v>17587500000000</v>
      </c>
      <c r="I88" s="9">
        <v>4441588000000</v>
      </c>
      <c r="J88" s="2">
        <f t="shared" si="17"/>
        <v>39.628644606441796</v>
      </c>
      <c r="K88" s="16">
        <f t="shared" si="15"/>
        <v>1.1852573704508762E-2</v>
      </c>
      <c r="L88" s="3" t="s">
        <v>3</v>
      </c>
      <c r="M88" s="17"/>
      <c r="N88" s="21"/>
      <c r="O88" s="21"/>
    </row>
    <row r="89" spans="1:16" x14ac:dyDescent="0.25">
      <c r="A89" s="1">
        <v>41932</v>
      </c>
      <c r="B89" s="21">
        <v>8.9999999999999998E-4</v>
      </c>
      <c r="C89" s="24">
        <f t="shared" si="14"/>
        <v>4.0282583163522298E-3</v>
      </c>
      <c r="D89" s="24"/>
      <c r="E89" s="8">
        <f t="shared" ref="E89" si="19">F89/1000000000000</f>
        <v>17.903370294898799</v>
      </c>
      <c r="F89" s="9">
        <v>17903370294898.801</v>
      </c>
      <c r="G89" s="8">
        <f t="shared" si="16"/>
        <v>22.367595999999999</v>
      </c>
      <c r="H89" s="31">
        <f t="shared" si="18"/>
        <v>17850000000000</v>
      </c>
      <c r="I89" s="9">
        <v>4517596000000</v>
      </c>
      <c r="J89" s="2">
        <f t="shared" si="17"/>
        <v>40.270966294898798</v>
      </c>
      <c r="K89" s="16">
        <f t="shared" ref="K89:K93" si="20">(J89/J88)-1</f>
        <v>1.6208520246806302E-2</v>
      </c>
      <c r="L89" s="3" t="s">
        <v>3</v>
      </c>
      <c r="M89" s="17"/>
      <c r="N89" s="21"/>
      <c r="O89" s="21"/>
    </row>
    <row r="90" spans="1:16" x14ac:dyDescent="0.25">
      <c r="A90" s="1">
        <v>42024</v>
      </c>
      <c r="B90" s="21">
        <v>1.1999999999999999E-3</v>
      </c>
      <c r="C90" s="24">
        <f t="shared" si="14"/>
        <v>5.4258144133498198E-3</v>
      </c>
      <c r="D90" s="24">
        <f>SUM(C87:C90)</f>
        <v>1.7356446108091721E-2</v>
      </c>
      <c r="E90" s="8">
        <f t="shared" si="10"/>
        <v>18.0860480444994</v>
      </c>
      <c r="F90" s="9">
        <v>18086048044499.398</v>
      </c>
      <c r="G90" s="8">
        <f t="shared" si="16"/>
        <v>22.672460000000001</v>
      </c>
      <c r="H90" s="31">
        <f t="shared" si="18"/>
        <v>18112500000000</v>
      </c>
      <c r="I90" s="9">
        <v>4559960000000</v>
      </c>
      <c r="J90" s="2">
        <f t="shared" si="17"/>
        <v>40.758508044499401</v>
      </c>
      <c r="K90" s="16">
        <f t="shared" si="20"/>
        <v>1.210653218575386E-2</v>
      </c>
      <c r="L90" s="3" t="s">
        <v>3</v>
      </c>
      <c r="M90" s="18">
        <f>(J90/J86)-1</f>
        <v>6.0116851960635431E-2</v>
      </c>
      <c r="N90" s="16"/>
      <c r="O90" s="16"/>
    </row>
    <row r="91" spans="1:16" x14ac:dyDescent="0.25">
      <c r="A91" s="1">
        <v>42114</v>
      </c>
      <c r="B91" s="21">
        <v>1.1000000000000001E-3</v>
      </c>
      <c r="C91" s="24">
        <f t="shared" si="14"/>
        <v>4.9917909849191457E-3</v>
      </c>
      <c r="D91" s="24"/>
      <c r="E91" s="8">
        <f t="shared" si="10"/>
        <v>18.151967217887801</v>
      </c>
      <c r="F91" s="9">
        <v>18151967217887.801</v>
      </c>
      <c r="G91" s="8">
        <f t="shared" si="16"/>
        <v>22.904584</v>
      </c>
      <c r="H91" s="31">
        <f t="shared" si="18"/>
        <v>18375000000000</v>
      </c>
      <c r="I91" s="9">
        <v>4529584000000</v>
      </c>
      <c r="J91" s="2">
        <f t="shared" si="17"/>
        <v>41.056551217887794</v>
      </c>
      <c r="K91" s="16">
        <f t="shared" si="20"/>
        <v>7.3124161724220649E-3</v>
      </c>
      <c r="L91" s="3" t="s">
        <v>3</v>
      </c>
      <c r="M91" s="17"/>
      <c r="N91" s="21"/>
      <c r="O91" s="21"/>
    </row>
    <row r="92" spans="1:16" x14ac:dyDescent="0.25">
      <c r="A92" s="1">
        <v>42205</v>
      </c>
      <c r="B92" s="21">
        <v>1.2999999999999999E-3</v>
      </c>
      <c r="C92" s="24">
        <f t="shared" si="14"/>
        <v>5.899355407456874E-3</v>
      </c>
      <c r="D92" s="24"/>
      <c r="E92" s="8">
        <f t="shared" si="10"/>
        <v>18.151862792174999</v>
      </c>
      <c r="F92" s="9">
        <v>18151862792175</v>
      </c>
      <c r="G92" s="8">
        <f t="shared" si="16"/>
        <v>23.18263</v>
      </c>
      <c r="H92" s="31">
        <f t="shared" si="18"/>
        <v>18637500000000</v>
      </c>
      <c r="I92" s="9">
        <v>4545130000000</v>
      </c>
      <c r="J92" s="2">
        <f t="shared" si="17"/>
        <v>41.334492792174998</v>
      </c>
      <c r="K92" s="16">
        <f t="shared" si="20"/>
        <v>6.7697253189182849E-3</v>
      </c>
      <c r="L92" s="3" t="s">
        <v>3</v>
      </c>
      <c r="M92" s="17"/>
      <c r="N92" s="21"/>
      <c r="O92" s="21"/>
    </row>
    <row r="93" spans="1:16" x14ac:dyDescent="0.25">
      <c r="A93" s="1">
        <v>42297</v>
      </c>
      <c r="B93" s="21">
        <v>1.4E-3</v>
      </c>
      <c r="C93" s="24">
        <f t="shared" si="14"/>
        <v>6.3534303784647502E-3</v>
      </c>
      <c r="D93" s="24"/>
      <c r="E93" s="8">
        <f t="shared" ref="E93:E99" si="21">F93/1000000000000</f>
        <v>18.152658224185</v>
      </c>
      <c r="F93" s="9">
        <v>18152658224185</v>
      </c>
      <c r="G93" s="8">
        <f t="shared" si="16"/>
        <v>23.449552000000001</v>
      </c>
      <c r="H93" s="31">
        <f t="shared" si="18"/>
        <v>18900000000000</v>
      </c>
      <c r="I93" s="9">
        <v>4549552000000</v>
      </c>
      <c r="J93" s="2">
        <f t="shared" si="17"/>
        <v>41.602210224185001</v>
      </c>
      <c r="K93" s="16">
        <f t="shared" si="20"/>
        <v>6.4768529604573022E-3</v>
      </c>
      <c r="L93" s="3" t="s">
        <v>3</v>
      </c>
      <c r="M93" s="17"/>
      <c r="N93" s="21"/>
      <c r="O93" s="21"/>
    </row>
    <row r="94" spans="1:16" x14ac:dyDescent="0.25">
      <c r="A94" s="1">
        <v>42389</v>
      </c>
      <c r="B94" s="21">
        <v>2.3999999999999998E-3</v>
      </c>
      <c r="C94" s="24">
        <f t="shared" si="14"/>
        <v>1.1364844139551199E-2</v>
      </c>
      <c r="D94" s="24">
        <f>SUM(C91:C94)</f>
        <v>2.860942091039197E-2</v>
      </c>
      <c r="E94" s="8">
        <f t="shared" ref="E94:E96" si="22">F94/1000000000000</f>
        <v>18.941406899252001</v>
      </c>
      <c r="F94" s="9">
        <v>18941406899252</v>
      </c>
      <c r="G94" s="8">
        <f t="shared" si="16"/>
        <v>23.696580000000001</v>
      </c>
      <c r="H94" s="31">
        <f t="shared" si="18"/>
        <v>19162500000000</v>
      </c>
      <c r="I94" s="9">
        <v>4534080000000</v>
      </c>
      <c r="J94" s="2">
        <f t="shared" si="17"/>
        <v>42.637986899251999</v>
      </c>
      <c r="K94" s="16">
        <f t="shared" ref="K94:K97" si="23">(J94/J93)-1</f>
        <v>2.4897154970503488E-2</v>
      </c>
      <c r="L94" s="3" t="s">
        <v>3</v>
      </c>
      <c r="M94" s="18">
        <f>(J94/J90)-1</f>
        <v>4.6112552812301644E-2</v>
      </c>
      <c r="N94" s="21"/>
      <c r="O94" s="21"/>
    </row>
    <row r="95" spans="1:16" x14ac:dyDescent="0.25">
      <c r="A95" s="1">
        <v>42480</v>
      </c>
      <c r="B95" s="21">
        <v>3.5999999999999999E-3</v>
      </c>
      <c r="C95" s="24">
        <f t="shared" si="14"/>
        <v>1.7294111646830097E-2</v>
      </c>
      <c r="D95" s="24"/>
      <c r="E95" s="8">
        <f t="shared" si="22"/>
        <v>19.215679607588999</v>
      </c>
      <c r="F95" s="9">
        <v>19215679607589</v>
      </c>
      <c r="G95" s="8">
        <f t="shared" si="16"/>
        <v>23.970208</v>
      </c>
      <c r="H95" s="31">
        <f t="shared" si="18"/>
        <v>19425000000000</v>
      </c>
      <c r="I95" s="9">
        <v>4545208000000</v>
      </c>
      <c r="J95" s="2">
        <f t="shared" si="17"/>
        <v>43.185887607589002</v>
      </c>
      <c r="K95" s="16">
        <f t="shared" si="23"/>
        <v>1.2850060431596422E-2</v>
      </c>
      <c r="L95" s="3" t="s">
        <v>3</v>
      </c>
      <c r="M95" s="17"/>
      <c r="N95" s="21"/>
      <c r="O95" s="21"/>
    </row>
    <row r="96" spans="1:16" x14ac:dyDescent="0.25">
      <c r="A96" s="1">
        <v>42571</v>
      </c>
      <c r="B96" s="21">
        <v>3.8E-3</v>
      </c>
      <c r="C96" s="24">
        <f t="shared" si="14"/>
        <v>1.842211882628365E-2</v>
      </c>
      <c r="D96" s="24"/>
      <c r="E96" s="8">
        <f t="shared" si="22"/>
        <v>19.391704027667</v>
      </c>
      <c r="F96" s="9">
        <v>19391704027667</v>
      </c>
      <c r="G96" s="8">
        <f t="shared" si="16"/>
        <v>24.214168000000001</v>
      </c>
      <c r="H96" s="31">
        <f t="shared" si="18"/>
        <v>19687500000000</v>
      </c>
      <c r="I96" s="9">
        <v>4526668000000</v>
      </c>
      <c r="J96" s="2">
        <f t="shared" si="17"/>
        <v>43.605872027666997</v>
      </c>
      <c r="K96" s="16">
        <f t="shared" si="23"/>
        <v>9.7250385101310677E-3</v>
      </c>
      <c r="L96" s="3" t="s">
        <v>3</v>
      </c>
      <c r="M96" s="17"/>
      <c r="N96" s="21"/>
      <c r="O96" s="21"/>
    </row>
    <row r="97" spans="1:15" x14ac:dyDescent="0.25">
      <c r="A97" s="1">
        <v>42663</v>
      </c>
      <c r="B97" s="21">
        <v>4.0000000000000001E-3</v>
      </c>
      <c r="C97" s="24">
        <f t="shared" si="14"/>
        <v>1.9785585189878101E-2</v>
      </c>
      <c r="D97" s="24"/>
      <c r="E97" s="8">
        <f t="shared" si="21"/>
        <v>19.785585189878102</v>
      </c>
      <c r="F97" s="9">
        <v>19785585189878.102</v>
      </c>
      <c r="G97" s="8">
        <f t="shared" si="16"/>
        <v>24.463238</v>
      </c>
      <c r="H97" s="31">
        <f t="shared" si="18"/>
        <v>19950000000000</v>
      </c>
      <c r="I97" s="9">
        <v>4513238000000</v>
      </c>
      <c r="J97" s="2">
        <f t="shared" si="17"/>
        <v>44.248823189878102</v>
      </c>
      <c r="K97" s="16">
        <f t="shared" si="23"/>
        <v>1.4744600493327376E-2</v>
      </c>
      <c r="L97" s="3" t="s">
        <v>3</v>
      </c>
      <c r="M97" s="17"/>
      <c r="N97" s="16"/>
      <c r="O97" s="16"/>
    </row>
    <row r="98" spans="1:15" x14ac:dyDescent="0.25">
      <c r="A98" s="1">
        <v>42755</v>
      </c>
      <c r="B98" s="21">
        <v>5.4000000000000003E-3</v>
      </c>
      <c r="C98" s="24">
        <f t="shared" ref="C98:C112" si="24">(F98/1000000000000)*B98/4</f>
        <v>2.6928861149536739E-2</v>
      </c>
      <c r="D98" s="24">
        <f>SUM(C95:C98)</f>
        <v>8.243067681252858E-2</v>
      </c>
      <c r="E98" s="8">
        <f t="shared" ref="E98" si="25">F98/1000000000000</f>
        <v>19.947304555212398</v>
      </c>
      <c r="F98" s="9">
        <v>19947304555212.398</v>
      </c>
      <c r="G98" s="8">
        <f t="shared" si="16"/>
        <v>24.719156999999999</v>
      </c>
      <c r="H98" s="31">
        <f t="shared" si="18"/>
        <v>20212500000000</v>
      </c>
      <c r="I98" s="13">
        <v>4506657000000</v>
      </c>
      <c r="J98" s="2">
        <f t="shared" si="17"/>
        <v>44.6664615552124</v>
      </c>
      <c r="K98" s="16">
        <f>(J98/J97)-1</f>
        <v>9.4384061592360791E-3</v>
      </c>
      <c r="L98" s="3" t="s">
        <v>3</v>
      </c>
      <c r="M98" s="18">
        <f>(J98/J94)-1</f>
        <v>4.7574353375393175E-2</v>
      </c>
      <c r="N98" s="16">
        <f>(J98/J82)-1</f>
        <v>0.25989878885925433</v>
      </c>
      <c r="O98" s="16">
        <f>(J98/J66)-1</f>
        <v>0.82208043105544948</v>
      </c>
    </row>
    <row r="99" spans="1:15" x14ac:dyDescent="0.25">
      <c r="A99" s="1">
        <v>42845</v>
      </c>
      <c r="B99" s="21">
        <v>7.9000000000000008E-3</v>
      </c>
      <c r="C99" s="24">
        <f t="shared" si="24"/>
        <v>3.9196430012939661E-2</v>
      </c>
      <c r="D99" s="24"/>
      <c r="E99" s="8">
        <f t="shared" si="21"/>
        <v>19.846293677437799</v>
      </c>
      <c r="F99" s="9">
        <v>19846293677437.801</v>
      </c>
      <c r="G99" s="8">
        <f t="shared" si="16"/>
        <v>25.000602000000001</v>
      </c>
      <c r="H99" s="31">
        <f t="shared" si="18"/>
        <v>20475000000000</v>
      </c>
      <c r="I99" s="13">
        <v>4525602000000</v>
      </c>
      <c r="J99" s="2">
        <f t="shared" si="17"/>
        <v>44.8468956774378</v>
      </c>
      <c r="K99" s="26">
        <f t="shared" ref="K99:K101" si="26">(J99/J98)-1</f>
        <v>4.0395884505506352E-3</v>
      </c>
      <c r="L99" s="3" t="s">
        <v>14</v>
      </c>
      <c r="M99" s="17"/>
      <c r="N99" s="7"/>
      <c r="O99" s="7"/>
    </row>
    <row r="100" spans="1:15" x14ac:dyDescent="0.25">
      <c r="A100" s="1">
        <v>42936</v>
      </c>
      <c r="B100" s="21">
        <v>1.04E-2</v>
      </c>
      <c r="C100" s="24">
        <f t="shared" si="24"/>
        <v>5.1596919015596758E-2</v>
      </c>
      <c r="D100" s="24"/>
      <c r="E100" s="8">
        <f t="shared" ref="E100" si="27">F100/1000000000000</f>
        <v>19.844968852152601</v>
      </c>
      <c r="F100" s="9">
        <v>19844968852152.602</v>
      </c>
      <c r="G100" s="8">
        <f t="shared" si="16"/>
        <v>25.261137000000002</v>
      </c>
      <c r="H100" s="31">
        <f t="shared" si="18"/>
        <v>20737500000000</v>
      </c>
      <c r="I100" s="13">
        <v>4523637000000</v>
      </c>
      <c r="J100" s="2">
        <f t="shared" si="17"/>
        <v>45.106105852152602</v>
      </c>
      <c r="K100" s="26">
        <f t="shared" si="26"/>
        <v>5.7798911340303238E-3</v>
      </c>
      <c r="L100" s="3" t="s">
        <v>14</v>
      </c>
      <c r="M100" s="17"/>
    </row>
    <row r="101" spans="1:15" x14ac:dyDescent="0.25">
      <c r="A101" s="1">
        <v>43028</v>
      </c>
      <c r="B101" s="21">
        <v>1.15E-2</v>
      </c>
      <c r="C101" s="24">
        <f t="shared" si="24"/>
        <v>5.8742098512196431E-2</v>
      </c>
      <c r="D101" s="24"/>
      <c r="E101" s="8">
        <f t="shared" ref="E101:E112" si="28">F101/1000000000000</f>
        <v>20.432034265111803</v>
      </c>
      <c r="F101" s="9">
        <v>20432034265111.801</v>
      </c>
      <c r="G101" s="8">
        <f t="shared" si="16"/>
        <v>25.516573999999999</v>
      </c>
      <c r="H101" s="31">
        <f t="shared" si="18"/>
        <v>21000000000000</v>
      </c>
      <c r="I101" s="13">
        <v>4516574000000</v>
      </c>
      <c r="J101" s="2">
        <f t="shared" si="17"/>
        <v>45.948608265111794</v>
      </c>
      <c r="K101" s="16">
        <f t="shared" si="26"/>
        <v>1.8678234288739493E-2</v>
      </c>
      <c r="L101" s="3" t="s">
        <v>14</v>
      </c>
      <c r="M101" s="17"/>
      <c r="N101" s="7"/>
    </row>
    <row r="102" spans="1:15" x14ac:dyDescent="0.25">
      <c r="A102" s="1">
        <v>43120</v>
      </c>
      <c r="B102" s="21">
        <v>1.2999999999999999E-2</v>
      </c>
      <c r="C102" s="24">
        <f t="shared" si="24"/>
        <v>6.6603363524355447E-2</v>
      </c>
      <c r="D102" s="24">
        <f>SUM(C99:C102)</f>
        <v>0.21613881106508828</v>
      </c>
      <c r="E102" s="8">
        <f t="shared" ref="E102:E110" si="29">F102/1000000000000</f>
        <v>20.4933426228786</v>
      </c>
      <c r="F102" s="9">
        <v>20493342622878.602</v>
      </c>
      <c r="G102" s="8">
        <f t="shared" si="16"/>
        <v>25.986395999999999</v>
      </c>
      <c r="H102" s="31">
        <f t="shared" ref="H102:H113" si="30">H101+500000000000</f>
        <v>21500000000000</v>
      </c>
      <c r="I102" s="13">
        <v>4486396000000</v>
      </c>
      <c r="J102" s="2">
        <f t="shared" si="17"/>
        <v>46.4797386228786</v>
      </c>
      <c r="K102" s="16">
        <f t="shared" ref="K102:K106" si="31">(J102/J101)-1</f>
        <v>1.1559226227317199E-2</v>
      </c>
      <c r="L102" s="3" t="s">
        <v>14</v>
      </c>
      <c r="M102" s="18">
        <f>(J102/J98)-1</f>
        <v>4.0595941664749891E-2</v>
      </c>
      <c r="N102" s="7"/>
    </row>
    <row r="103" spans="1:15" x14ac:dyDescent="0.25">
      <c r="A103" s="1">
        <v>43210</v>
      </c>
      <c r="B103" s="21">
        <v>1.5100000000000001E-2</v>
      </c>
      <c r="C103" s="24">
        <f t="shared" si="24"/>
        <v>7.9408976633959058E-2</v>
      </c>
      <c r="D103" s="24"/>
      <c r="E103" s="8">
        <f t="shared" si="29"/>
        <v>21.035490499062</v>
      </c>
      <c r="F103" s="9">
        <v>21035490499062</v>
      </c>
      <c r="G103" s="8">
        <f t="shared" si="16"/>
        <v>26.433327999999999</v>
      </c>
      <c r="H103" s="31">
        <f t="shared" si="30"/>
        <v>22000000000000</v>
      </c>
      <c r="I103" s="13">
        <v>4433328000000</v>
      </c>
      <c r="J103" s="2">
        <f t="shared" si="17"/>
        <v>47.468818499062003</v>
      </c>
      <c r="K103" s="16">
        <f t="shared" si="31"/>
        <v>2.1279807191010081E-2</v>
      </c>
      <c r="L103" s="3" t="s">
        <v>14</v>
      </c>
      <c r="M103" s="18"/>
      <c r="N103" s="7"/>
    </row>
    <row r="104" spans="1:15" x14ac:dyDescent="0.25">
      <c r="A104" s="1">
        <v>43301</v>
      </c>
      <c r="B104" s="21">
        <v>1.8200000000000001E-2</v>
      </c>
      <c r="C104" s="24">
        <f t="shared" si="24"/>
        <v>9.6735965918035988E-2</v>
      </c>
      <c r="D104" s="24"/>
      <c r="E104" s="8">
        <f t="shared" si="29"/>
        <v>21.260651850117799</v>
      </c>
      <c r="F104" s="9">
        <v>21260651850117.801</v>
      </c>
      <c r="G104" s="8">
        <f t="shared" si="16"/>
        <v>26.839169999999999</v>
      </c>
      <c r="H104" s="31">
        <f t="shared" si="30"/>
        <v>22500000000000</v>
      </c>
      <c r="I104" s="13">
        <v>4339170000000</v>
      </c>
      <c r="J104" s="2">
        <f t="shared" si="17"/>
        <v>48.099821850117799</v>
      </c>
      <c r="K104" s="16">
        <f t="shared" si="31"/>
        <v>1.3293007304748139E-2</v>
      </c>
      <c r="L104" s="3" t="s">
        <v>14</v>
      </c>
      <c r="M104" s="18"/>
      <c r="N104" s="7"/>
    </row>
    <row r="105" spans="1:15" x14ac:dyDescent="0.25">
      <c r="A105" s="1">
        <v>43393</v>
      </c>
      <c r="B105" s="21">
        <v>1.95E-2</v>
      </c>
      <c r="C105" s="24">
        <f t="shared" ref="C105:C110" si="32">(F105/1000000000000)*B105/4</f>
        <v>0.10564844781342637</v>
      </c>
      <c r="D105" s="24"/>
      <c r="E105" s="8">
        <f t="shared" si="29"/>
        <v>21.671476474548999</v>
      </c>
      <c r="F105" s="9">
        <v>21671476474549</v>
      </c>
      <c r="G105" s="8">
        <f t="shared" si="16"/>
        <v>27.223185000000001</v>
      </c>
      <c r="H105" s="31">
        <f t="shared" si="30"/>
        <v>23000000000000</v>
      </c>
      <c r="I105" s="13">
        <v>4223185000000</v>
      </c>
      <c r="J105" s="2">
        <f t="shared" si="17"/>
        <v>48.894661474548997</v>
      </c>
      <c r="K105" s="16">
        <f t="shared" si="31"/>
        <v>1.6524793520191539E-2</v>
      </c>
      <c r="L105" s="3" t="s">
        <v>14</v>
      </c>
      <c r="M105" s="18"/>
      <c r="N105" s="7"/>
    </row>
    <row r="106" spans="1:15" x14ac:dyDescent="0.25">
      <c r="A106" s="1">
        <v>43485</v>
      </c>
      <c r="B106" s="21">
        <v>2.2700000000000001E-2</v>
      </c>
      <c r="C106" s="24">
        <f t="shared" si="32"/>
        <v>0.12459405045894464</v>
      </c>
      <c r="D106" s="24">
        <f>SUM(C103:C106)</f>
        <v>0.40638744082436606</v>
      </c>
      <c r="E106" s="8">
        <f t="shared" si="29"/>
        <v>21.954898759285399</v>
      </c>
      <c r="F106" s="9">
        <v>21954898759285.398</v>
      </c>
      <c r="G106" s="8">
        <f t="shared" si="16"/>
        <v>27.597864000000001</v>
      </c>
      <c r="H106" s="31">
        <f t="shared" si="30"/>
        <v>23500000000000</v>
      </c>
      <c r="I106" s="13">
        <v>4097864000000</v>
      </c>
      <c r="J106" s="2">
        <f t="shared" si="17"/>
        <v>49.5527627592854</v>
      </c>
      <c r="K106" s="16">
        <f t="shared" si="31"/>
        <v>1.3459573394918767E-2</v>
      </c>
      <c r="L106" s="3" t="s">
        <v>14</v>
      </c>
      <c r="M106" s="18">
        <f>(J106/J102)-1</f>
        <v>6.6115348912357597E-2</v>
      </c>
      <c r="N106" s="7"/>
    </row>
    <row r="107" spans="1:15" x14ac:dyDescent="0.25">
      <c r="A107" s="1">
        <v>43575</v>
      </c>
      <c r="B107" s="21">
        <v>2.41E-2</v>
      </c>
      <c r="C107" s="24">
        <f t="shared" si="32"/>
        <v>0.13271492430755338</v>
      </c>
      <c r="D107" s="24"/>
      <c r="E107" s="8">
        <f t="shared" si="29"/>
        <v>22.027373329054502</v>
      </c>
      <c r="F107" s="9">
        <v>22027373329054.5</v>
      </c>
      <c r="G107" s="8">
        <f t="shared" si="16"/>
        <v>27.979735999999999</v>
      </c>
      <c r="H107" s="31">
        <f t="shared" si="30"/>
        <v>24000000000000</v>
      </c>
      <c r="I107" s="13">
        <v>3979736000000</v>
      </c>
      <c r="J107" s="2">
        <f t="shared" si="17"/>
        <v>50.007109329054501</v>
      </c>
      <c r="K107" s="26">
        <f t="shared" ref="K107:K111" si="33">(J107/J106)-1</f>
        <v>9.1689452710477237E-3</v>
      </c>
      <c r="L107" s="3" t="s">
        <v>14</v>
      </c>
      <c r="M107" s="18"/>
      <c r="N107" s="7"/>
    </row>
    <row r="108" spans="1:15" x14ac:dyDescent="0.25">
      <c r="A108" s="1">
        <v>43666</v>
      </c>
      <c r="B108" s="21">
        <v>2.3800000000000002E-2</v>
      </c>
      <c r="C108" s="24">
        <f t="shared" si="32"/>
        <v>0.13103756122208424</v>
      </c>
      <c r="D108" s="24"/>
      <c r="E108" s="8">
        <f t="shared" si="29"/>
        <v>22.023119533123399</v>
      </c>
      <c r="F108" s="9">
        <v>22023119533123.398</v>
      </c>
      <c r="G108" s="8">
        <f t="shared" si="16"/>
        <v>28.356197999999999</v>
      </c>
      <c r="H108" s="31">
        <f t="shared" si="30"/>
        <v>24500000000000</v>
      </c>
      <c r="I108" s="13">
        <v>3856198000000</v>
      </c>
      <c r="J108" s="2">
        <f t="shared" si="17"/>
        <v>50.379317533123398</v>
      </c>
      <c r="K108" s="26">
        <f t="shared" si="33"/>
        <v>7.4431057716155546E-3</v>
      </c>
      <c r="L108" s="3" t="s">
        <v>14</v>
      </c>
      <c r="M108" s="18"/>
      <c r="N108" s="7"/>
    </row>
    <row r="109" spans="1:15" x14ac:dyDescent="0.25">
      <c r="A109" s="1">
        <v>43758</v>
      </c>
      <c r="B109" s="21">
        <v>2.0400000000000001E-2</v>
      </c>
      <c r="C109" s="24">
        <f t="shared" si="32"/>
        <v>0.11688635634681974</v>
      </c>
      <c r="D109" s="24"/>
      <c r="E109" s="8">
        <f t="shared" si="29"/>
        <v>22.918893401337201</v>
      </c>
      <c r="F109" s="9">
        <v>22918893401337.199</v>
      </c>
      <c r="G109" s="8">
        <f t="shared" si="16"/>
        <v>29.014624000000001</v>
      </c>
      <c r="H109" s="31">
        <f t="shared" si="30"/>
        <v>25000000000000</v>
      </c>
      <c r="I109" s="13">
        <v>4014624000000</v>
      </c>
      <c r="J109" s="2">
        <f t="shared" si="17"/>
        <v>51.933517401337205</v>
      </c>
      <c r="K109" s="26">
        <f t="shared" si="33"/>
        <v>3.0849958759206153E-2</v>
      </c>
      <c r="L109" s="3" t="s">
        <v>14</v>
      </c>
      <c r="M109" s="18"/>
      <c r="N109" s="7"/>
    </row>
    <row r="110" spans="1:15" x14ac:dyDescent="0.25">
      <c r="A110" s="1">
        <v>43850</v>
      </c>
      <c r="B110" s="21">
        <v>1.55E-2</v>
      </c>
      <c r="C110" s="24">
        <f t="shared" si="32"/>
        <v>8.9943496674937229E-2</v>
      </c>
      <c r="D110" s="24">
        <f>SUM(C107:C110)</f>
        <v>0.47058233855139459</v>
      </c>
      <c r="E110" s="8">
        <f t="shared" si="29"/>
        <v>23.211224948370898</v>
      </c>
      <c r="F110" s="9">
        <v>23211224948370.898</v>
      </c>
      <c r="G110" s="8">
        <f t="shared" si="16"/>
        <v>29.724124</v>
      </c>
      <c r="H110" s="31">
        <f t="shared" si="30"/>
        <v>25500000000000</v>
      </c>
      <c r="I110" s="13">
        <v>4224124000000</v>
      </c>
      <c r="J110" s="2">
        <f t="shared" si="17"/>
        <v>52.935348948370901</v>
      </c>
      <c r="K110" s="26">
        <f t="shared" si="33"/>
        <v>1.929065461312085E-2</v>
      </c>
      <c r="L110" s="3" t="s">
        <v>14</v>
      </c>
      <c r="M110" s="18">
        <f>(J110/J106)-1</f>
        <v>6.8262312749689302E-2</v>
      </c>
      <c r="N110" s="7"/>
    </row>
    <row r="111" spans="1:15" x14ac:dyDescent="0.25">
      <c r="A111" s="1">
        <v>43941</v>
      </c>
      <c r="B111" s="21">
        <v>6.4999999999999997E-3</v>
      </c>
      <c r="C111" s="24">
        <f t="shared" si="24"/>
        <v>3.9748921970699819E-2</v>
      </c>
      <c r="D111" s="24"/>
      <c r="E111" s="8">
        <f t="shared" si="28"/>
        <v>24.460875058892199</v>
      </c>
      <c r="F111" s="9">
        <v>24460875058892.199</v>
      </c>
      <c r="G111" s="8">
        <f t="shared" si="16"/>
        <v>32.416085000000002</v>
      </c>
      <c r="H111" s="31">
        <f t="shared" si="30"/>
        <v>26000000000000</v>
      </c>
      <c r="I111" s="13">
        <v>6416085000000</v>
      </c>
      <c r="J111" s="2">
        <f t="shared" si="17"/>
        <v>56.876960058892202</v>
      </c>
      <c r="K111" s="26">
        <f t="shared" si="33"/>
        <v>7.4460850619227026E-2</v>
      </c>
      <c r="L111" s="3" t="s">
        <v>14</v>
      </c>
      <c r="M111" s="18"/>
      <c r="N111" s="16"/>
    </row>
    <row r="112" spans="1:15" x14ac:dyDescent="0.25">
      <c r="A112" s="1">
        <v>44032</v>
      </c>
      <c r="B112" s="21">
        <v>8.0000000000000004E-4</v>
      </c>
      <c r="C112" s="24">
        <f t="shared" si="24"/>
        <v>5.3068241836522608E-3</v>
      </c>
      <c r="D112" s="24"/>
      <c r="E112" s="8">
        <f t="shared" si="28"/>
        <v>26.534120918261301</v>
      </c>
      <c r="F112" s="9">
        <v>26534120918261.301</v>
      </c>
      <c r="G112" s="8">
        <f t="shared" si="16"/>
        <v>33.507232999999999</v>
      </c>
      <c r="H112" s="31">
        <f t="shared" si="30"/>
        <v>26500000000000</v>
      </c>
      <c r="I112" s="13">
        <v>7007233000000</v>
      </c>
      <c r="J112" s="2">
        <f t="shared" si="17"/>
        <v>60.041353918261294</v>
      </c>
      <c r="K112" s="26">
        <f t="shared" ref="K112:K117" si="34">(J112/J111)-1</f>
        <v>5.5635776878591559E-2</v>
      </c>
      <c r="L112" s="3" t="s">
        <v>14</v>
      </c>
      <c r="M112" s="18"/>
      <c r="N112" s="16"/>
    </row>
    <row r="113" spans="1:14" x14ac:dyDescent="0.25">
      <c r="A113" s="1">
        <v>44124</v>
      </c>
      <c r="B113" s="21">
        <v>8.9999999999999998E-4</v>
      </c>
      <c r="C113" s="24">
        <f t="shared" ref="C113:C114" si="35">(F113/1000000000000)*B113/4</f>
        <v>6.1099450524680849E-3</v>
      </c>
      <c r="D113" s="24"/>
      <c r="E113" s="8">
        <f t="shared" ref="E113:E114" si="36">F113/1000000000000</f>
        <v>27.1553113443026</v>
      </c>
      <c r="F113" s="9">
        <v>27155311344302.602</v>
      </c>
      <c r="G113" s="8">
        <f t="shared" si="16"/>
        <v>34.199782999999996</v>
      </c>
      <c r="H113" s="31">
        <f t="shared" si="30"/>
        <v>27000000000000</v>
      </c>
      <c r="I113" s="13">
        <v>7199783000000</v>
      </c>
      <c r="J113" s="2">
        <f t="shared" si="17"/>
        <v>61.3550943443026</v>
      </c>
      <c r="K113" s="26">
        <f t="shared" si="34"/>
        <v>2.1880592963140044E-2</v>
      </c>
      <c r="L113" s="3" t="s">
        <v>14</v>
      </c>
      <c r="M113" s="18"/>
      <c r="N113" s="16"/>
    </row>
    <row r="114" spans="1:14" x14ac:dyDescent="0.25">
      <c r="A114" s="1">
        <v>44216</v>
      </c>
      <c r="B114" s="21">
        <v>8.9999999999999998E-4</v>
      </c>
      <c r="C114" s="24">
        <f t="shared" si="35"/>
        <v>6.2441766531933299E-3</v>
      </c>
      <c r="D114" s="24">
        <f>SUM(C111:C114)</f>
        <v>5.7409867860013494E-2</v>
      </c>
      <c r="E114" s="8">
        <f t="shared" si="36"/>
        <v>27.751896236414801</v>
      </c>
      <c r="F114" s="9">
        <v>27751896236414.801</v>
      </c>
      <c r="G114" s="8">
        <f t="shared" si="16"/>
        <v>35.463746999999998</v>
      </c>
      <c r="H114" s="31">
        <f t="shared" ref="H114:H130" si="37">H113+1000000000000</f>
        <v>28000000000000</v>
      </c>
      <c r="I114" s="13">
        <v>7463747000000</v>
      </c>
      <c r="J114" s="2">
        <f t="shared" si="17"/>
        <v>63.215643236414799</v>
      </c>
      <c r="K114" s="26">
        <f t="shared" si="34"/>
        <v>3.0324277258404475E-2</v>
      </c>
      <c r="L114" s="3" t="s">
        <v>14</v>
      </c>
      <c r="M114" s="18">
        <f>(J114/J110)-1</f>
        <v>0.19420471371730286</v>
      </c>
      <c r="N114" s="16">
        <f>(J114/J98)-1</f>
        <v>0.41528209388768511</v>
      </c>
    </row>
    <row r="115" spans="1:14" x14ac:dyDescent="0.25">
      <c r="A115" s="1">
        <v>44306</v>
      </c>
      <c r="B115" s="21">
        <v>6.9999999999999999E-4</v>
      </c>
      <c r="C115" s="24">
        <f t="shared" ref="C115" si="38">(F115/1000000000000)*B115/4</f>
        <v>4.9298242384765677E-3</v>
      </c>
      <c r="D115" s="24"/>
      <c r="E115" s="8">
        <f t="shared" ref="E115" si="39">F115/1000000000000</f>
        <v>28.170424219866103</v>
      </c>
      <c r="F115" s="9">
        <v>28170424219866.102</v>
      </c>
      <c r="G115" s="8">
        <f t="shared" si="16"/>
        <v>36.842022</v>
      </c>
      <c r="H115" s="31">
        <f t="shared" si="37"/>
        <v>29000000000000</v>
      </c>
      <c r="I115" s="13">
        <v>7842022000000</v>
      </c>
      <c r="J115" s="2">
        <f t="shared" si="17"/>
        <v>65.012446219866106</v>
      </c>
      <c r="K115" s="26">
        <f t="shared" si="34"/>
        <v>2.8423391607858894E-2</v>
      </c>
      <c r="L115" s="3" t="s">
        <v>24</v>
      </c>
      <c r="M115" s="18"/>
      <c r="N115" s="16"/>
    </row>
    <row r="116" spans="1:14" x14ac:dyDescent="0.25">
      <c r="A116" s="1">
        <v>44397</v>
      </c>
      <c r="B116" s="21">
        <v>8.0000000000000004E-4</v>
      </c>
      <c r="C116" s="24">
        <f t="shared" ref="C116" si="40">(F116/1000000000000)*B116/4</f>
        <v>5.6986616691265205E-3</v>
      </c>
      <c r="D116" s="24"/>
      <c r="E116" s="8">
        <f t="shared" ref="E116" si="41">F116/1000000000000</f>
        <v>28.493308345632602</v>
      </c>
      <c r="F116" s="9">
        <v>28493308345632.602</v>
      </c>
      <c r="G116" s="8">
        <f t="shared" si="16"/>
        <v>38.250982999999998</v>
      </c>
      <c r="H116" s="31">
        <f t="shared" si="37"/>
        <v>30000000000000</v>
      </c>
      <c r="I116" s="13">
        <v>8250983000000</v>
      </c>
      <c r="J116" s="2">
        <f t="shared" si="17"/>
        <v>66.744291345632604</v>
      </c>
      <c r="K116" s="26">
        <f t="shared" si="34"/>
        <v>2.6638670384891538E-2</v>
      </c>
      <c r="L116" s="3" t="s">
        <v>24</v>
      </c>
      <c r="M116" s="18"/>
      <c r="N116" s="16"/>
    </row>
    <row r="117" spans="1:14" x14ac:dyDescent="0.25">
      <c r="A117" s="1">
        <v>44489</v>
      </c>
      <c r="B117" s="21">
        <v>8.0000000000000004E-4</v>
      </c>
      <c r="C117" s="24">
        <f t="shared" ref="C117" si="42">(F117/1000000000000)*B117/4</f>
        <v>5.7657756784398407E-3</v>
      </c>
      <c r="D117" s="24"/>
      <c r="E117" s="8">
        <f t="shared" ref="E117" si="43">F117/1000000000000</f>
        <v>28.828878392199201</v>
      </c>
      <c r="F117" s="9">
        <v>28828878392199.199</v>
      </c>
      <c r="G117" s="8">
        <f t="shared" si="16"/>
        <v>39.614370000000001</v>
      </c>
      <c r="H117" s="31">
        <f t="shared" si="37"/>
        <v>31000000000000</v>
      </c>
      <c r="I117" s="13">
        <v>8614370000000</v>
      </c>
      <c r="J117" s="2">
        <f t="shared" si="17"/>
        <v>68.443248392199209</v>
      </c>
      <c r="K117" s="26">
        <f t="shared" si="34"/>
        <v>2.5454716984987247E-2</v>
      </c>
      <c r="L117" s="3" t="s">
        <v>24</v>
      </c>
      <c r="M117" s="18"/>
      <c r="N117" s="16"/>
    </row>
    <row r="118" spans="1:14" x14ac:dyDescent="0.25">
      <c r="A118" s="1">
        <v>44581</v>
      </c>
      <c r="B118" s="21">
        <v>8.0000000000000004E-4</v>
      </c>
      <c r="C118" s="24">
        <f t="shared" ref="C118" si="44">(F118/1000000000000)*B118/4</f>
        <v>5.9734043019147804E-3</v>
      </c>
      <c r="D118" s="24">
        <f>SUM(C115:C118)</f>
        <v>2.2367665887957709E-2</v>
      </c>
      <c r="E118" s="8">
        <f t="shared" ref="E118" si="45">F118/1000000000000</f>
        <v>29.867021509573899</v>
      </c>
      <c r="F118" s="9">
        <v>29867021509573.898</v>
      </c>
      <c r="G118" s="8">
        <f t="shared" ref="G118:G127" si="46">(H118+I118)/1000000000000</f>
        <v>40.917350999999996</v>
      </c>
      <c r="H118" s="31">
        <f t="shared" si="37"/>
        <v>32000000000000</v>
      </c>
      <c r="I118" s="13">
        <v>8917351000000</v>
      </c>
      <c r="J118" s="2">
        <f t="shared" ref="J118:J127" si="47">(F118+H118+I118)/1000000000000</f>
        <v>70.784372509573913</v>
      </c>
      <c r="K118" s="26">
        <f t="shared" ref="K118" si="48">(J118/J117)-1</f>
        <v>3.4205333212114608E-2</v>
      </c>
      <c r="L118" s="3" t="s">
        <v>24</v>
      </c>
      <c r="M118" s="18">
        <f>(J118/J114)-1</f>
        <v>0.11972873936999218</v>
      </c>
      <c r="N118" s="16"/>
    </row>
    <row r="119" spans="1:14" x14ac:dyDescent="0.25">
      <c r="A119" s="1">
        <v>44671</v>
      </c>
      <c r="B119" s="21">
        <v>2E-3</v>
      </c>
      <c r="C119" s="24">
        <f t="shared" ref="C119" si="49">(F119/1000000000000)*B119/4</f>
        <v>1.52045103717374E-2</v>
      </c>
      <c r="D119" s="24"/>
      <c r="E119" s="8">
        <f t="shared" ref="E119" si="50">F119/1000000000000</f>
        <v>30.409020743474802</v>
      </c>
      <c r="F119" s="9">
        <v>30409020743474.801</v>
      </c>
      <c r="G119" s="8">
        <f t="shared" si="46"/>
        <v>42.005389999999998</v>
      </c>
      <c r="H119" s="31">
        <f t="shared" si="37"/>
        <v>33000000000000</v>
      </c>
      <c r="I119" s="13">
        <v>9005390000000</v>
      </c>
      <c r="J119" s="2">
        <f t="shared" si="47"/>
        <v>72.414410743474804</v>
      </c>
      <c r="K119" s="26">
        <f t="shared" ref="K119" si="51">(J119/J118)-1</f>
        <v>2.3028221853353514E-2</v>
      </c>
      <c r="L119" s="3" t="s">
        <v>24</v>
      </c>
      <c r="M119" s="18"/>
      <c r="N119" s="16"/>
    </row>
    <row r="120" spans="1:14" x14ac:dyDescent="0.25">
      <c r="A120" s="1">
        <v>44762</v>
      </c>
      <c r="B120" s="21">
        <v>1.21E-2</v>
      </c>
      <c r="C120" s="24">
        <f t="shared" ref="C120:C125" si="52">(F120/1000000000000)*B120/4</f>
        <v>9.235939046396266E-2</v>
      </c>
      <c r="D120" s="24"/>
      <c r="E120" s="8">
        <f t="shared" ref="E120" si="53">F120/1000000000000</f>
        <v>30.532029905442201</v>
      </c>
      <c r="F120" s="9">
        <v>30532029905442.199</v>
      </c>
      <c r="G120" s="8">
        <f t="shared" si="46"/>
        <v>42.948965000000001</v>
      </c>
      <c r="H120" s="31">
        <f t="shared" si="37"/>
        <v>34000000000000</v>
      </c>
      <c r="I120" s="13">
        <v>8948965000000</v>
      </c>
      <c r="J120" s="2">
        <f t="shared" si="47"/>
        <v>73.480994905442202</v>
      </c>
      <c r="K120" s="26">
        <f t="shared" ref="K120:K125" si="54">(J120/J119)-1</f>
        <v>1.4728893752180561E-2</v>
      </c>
      <c r="L120" s="3" t="s">
        <v>24</v>
      </c>
      <c r="M120" s="18"/>
      <c r="N120" s="16"/>
    </row>
    <row r="121" spans="1:14" x14ac:dyDescent="0.25">
      <c r="A121" s="1">
        <v>44854</v>
      </c>
      <c r="B121" s="21">
        <v>2.5600000000000001E-2</v>
      </c>
      <c r="C121" s="24">
        <f t="shared" si="52"/>
        <v>0.19981809852991361</v>
      </c>
      <c r="D121" s="24"/>
      <c r="E121" s="8">
        <f t="shared" ref="E121:E126" si="55">F121/1000000000000</f>
        <v>31.221577895298999</v>
      </c>
      <c r="F121" s="9">
        <v>31221577895299</v>
      </c>
      <c r="G121" s="8">
        <f t="shared" si="46"/>
        <v>43.793843000000003</v>
      </c>
      <c r="H121" s="31">
        <f t="shared" si="37"/>
        <v>35000000000000</v>
      </c>
      <c r="I121" s="13">
        <v>8793843000000</v>
      </c>
      <c r="J121" s="2">
        <f t="shared" si="47"/>
        <v>75.015420895299002</v>
      </c>
      <c r="K121" s="26">
        <f t="shared" si="54"/>
        <v>2.0881943580531859E-2</v>
      </c>
      <c r="L121" s="3" t="s">
        <v>24</v>
      </c>
      <c r="M121" s="18"/>
      <c r="N121" s="16"/>
    </row>
    <row r="122" spans="1:14" x14ac:dyDescent="0.25">
      <c r="A122" s="1">
        <v>44946</v>
      </c>
      <c r="B122" s="21">
        <v>4.1000000000000002E-2</v>
      </c>
      <c r="C122" s="24">
        <f t="shared" si="52"/>
        <v>0.32241789648084929</v>
      </c>
      <c r="D122" s="24">
        <f>SUM(C119:C122)</f>
        <v>0.62979989584646301</v>
      </c>
      <c r="E122" s="8">
        <f t="shared" si="55"/>
        <v>31.455404534717001</v>
      </c>
      <c r="F122" s="9">
        <v>31455404534717</v>
      </c>
      <c r="G122" s="8">
        <f t="shared" si="46"/>
        <v>44.539014000000002</v>
      </c>
      <c r="H122" s="31">
        <f t="shared" si="37"/>
        <v>36000000000000</v>
      </c>
      <c r="I122" s="13">
        <v>8539014000000</v>
      </c>
      <c r="J122" s="2">
        <f t="shared" si="47"/>
        <v>75.994418534716999</v>
      </c>
      <c r="K122" s="26">
        <f t="shared" si="54"/>
        <v>1.3050618495954458E-2</v>
      </c>
      <c r="L122" s="3" t="s">
        <v>24</v>
      </c>
      <c r="M122" s="18">
        <f>(J122/J118)-1</f>
        <v>7.3604467206916269E-2</v>
      </c>
      <c r="N122" s="16"/>
    </row>
    <row r="123" spans="1:14" x14ac:dyDescent="0.25">
      <c r="A123" s="1">
        <v>45036</v>
      </c>
      <c r="B123" s="21">
        <v>4.65E-2</v>
      </c>
      <c r="C123" s="24">
        <f t="shared" si="52"/>
        <v>0.36568314363055271</v>
      </c>
      <c r="D123" s="24"/>
      <c r="E123" s="8">
        <f t="shared" si="55"/>
        <v>31.456614505853999</v>
      </c>
      <c r="F123" s="9">
        <v>31456614505854</v>
      </c>
      <c r="G123" s="8">
        <f t="shared" si="46"/>
        <v>45.643408000000001</v>
      </c>
      <c r="H123" s="31">
        <f t="shared" si="37"/>
        <v>37000000000000</v>
      </c>
      <c r="I123" s="13">
        <v>8643408000000</v>
      </c>
      <c r="J123" s="2">
        <f t="shared" si="47"/>
        <v>77.100022505854</v>
      </c>
      <c r="K123" s="26">
        <f t="shared" si="54"/>
        <v>1.4548489118735963E-2</v>
      </c>
      <c r="L123" s="3" t="s">
        <v>24</v>
      </c>
      <c r="M123" s="18"/>
      <c r="N123" s="16"/>
    </row>
    <row r="124" spans="1:14" x14ac:dyDescent="0.25">
      <c r="A124" s="1">
        <v>45127</v>
      </c>
      <c r="B124" s="21">
        <v>5.0799999999999998E-2</v>
      </c>
      <c r="C124" s="24">
        <f t="shared" si="52"/>
        <v>0.41363792018730056</v>
      </c>
      <c r="D124" s="24"/>
      <c r="E124" s="8">
        <f t="shared" si="55"/>
        <v>32.569914975377998</v>
      </c>
      <c r="F124" s="9">
        <v>32569914975378</v>
      </c>
      <c r="G124" s="8">
        <f t="shared" si="46"/>
        <v>46.324829000000001</v>
      </c>
      <c r="H124" s="31">
        <f t="shared" si="37"/>
        <v>38000000000000</v>
      </c>
      <c r="I124" s="13">
        <v>8324829000000</v>
      </c>
      <c r="J124" s="2">
        <f t="shared" si="47"/>
        <v>78.894743975378006</v>
      </c>
      <c r="K124" s="26">
        <f t="shared" si="54"/>
        <v>2.3277833276737825E-2</v>
      </c>
      <c r="L124" s="3" t="s">
        <v>24</v>
      </c>
      <c r="M124" s="18"/>
      <c r="N124" s="16"/>
    </row>
    <row r="125" spans="1:14" x14ac:dyDescent="0.25">
      <c r="A125" s="1">
        <v>45219</v>
      </c>
      <c r="B125" s="21">
        <v>5.33E-2</v>
      </c>
      <c r="C125" s="24">
        <f t="shared" si="52"/>
        <v>0.44810891818241316</v>
      </c>
      <c r="D125" s="24"/>
      <c r="E125" s="8">
        <f t="shared" si="55"/>
        <v>33.629187105622002</v>
      </c>
      <c r="F125" s="9">
        <v>33629187105622</v>
      </c>
      <c r="G125" s="8">
        <f t="shared" si="46"/>
        <v>46.983865999999999</v>
      </c>
      <c r="H125" s="31">
        <f t="shared" si="37"/>
        <v>39000000000000</v>
      </c>
      <c r="I125" s="13">
        <v>7983866000000</v>
      </c>
      <c r="J125" s="2">
        <f t="shared" si="47"/>
        <v>80.613053105622001</v>
      </c>
      <c r="K125" s="26">
        <f t="shared" si="54"/>
        <v>2.1779766859757466E-2</v>
      </c>
      <c r="L125" s="3" t="s">
        <v>24</v>
      </c>
      <c r="M125" s="18"/>
      <c r="N125" s="16"/>
    </row>
    <row r="126" spans="1:14" x14ac:dyDescent="0.25">
      <c r="A126" s="1">
        <v>45311</v>
      </c>
      <c r="B126" s="21">
        <v>5.33E-2</v>
      </c>
      <c r="C126" s="24">
        <f t="shared" ref="C126" si="56">(F126/1000000000000)*B126/4</f>
        <v>0.45398141925560875</v>
      </c>
      <c r="D126" s="24">
        <f>SUM(C123:C126)</f>
        <v>1.681411401255875</v>
      </c>
      <c r="E126" s="8">
        <f t="shared" si="55"/>
        <v>34.069900131753002</v>
      </c>
      <c r="F126" s="9">
        <v>34069900131753</v>
      </c>
      <c r="G126" s="8">
        <f t="shared" si="46"/>
        <v>47.724606999999999</v>
      </c>
      <c r="H126" s="31">
        <f t="shared" si="37"/>
        <v>40000000000000</v>
      </c>
      <c r="I126" s="13">
        <v>7724607000000</v>
      </c>
      <c r="J126" s="2">
        <f t="shared" si="47"/>
        <v>81.794507131752994</v>
      </c>
      <c r="K126" s="26">
        <f t="shared" ref="K126" si="57">(J126/J125)-1</f>
        <v>1.4655865031969695E-2</v>
      </c>
      <c r="L126" s="3" t="s">
        <v>24</v>
      </c>
      <c r="M126" s="18">
        <f>(J126/J122)-1</f>
        <v>7.6322560378382365E-2</v>
      </c>
      <c r="N126" s="16"/>
    </row>
    <row r="127" spans="1:14" x14ac:dyDescent="0.25">
      <c r="A127" s="1">
        <v>45402</v>
      </c>
      <c r="B127" s="21">
        <v>5.33E-2</v>
      </c>
      <c r="C127" s="24">
        <f t="shared" ref="C127" si="58">(F127/1000000000000)*B127/4</f>
        <v>0.46081974041587381</v>
      </c>
      <c r="D127" s="24"/>
      <c r="E127" s="8">
        <f t="shared" ref="E127" si="59">F127/1000000000000</f>
        <v>34.583094965543999</v>
      </c>
      <c r="F127" s="9">
        <v>34583094965544</v>
      </c>
      <c r="G127" s="8">
        <f t="shared" si="46"/>
        <v>48.456468999999998</v>
      </c>
      <c r="H127" s="31">
        <f t="shared" si="37"/>
        <v>41000000000000</v>
      </c>
      <c r="I127" s="13">
        <v>7456469000000</v>
      </c>
      <c r="J127" s="2">
        <f t="shared" si="47"/>
        <v>83.039563965544005</v>
      </c>
      <c r="K127" s="26">
        <f t="shared" ref="K127" si="60">(J127/J126)-1</f>
        <v>1.5221765830625955E-2</v>
      </c>
      <c r="L127" s="3" t="s">
        <v>24</v>
      </c>
      <c r="M127" s="18"/>
      <c r="N127" s="16"/>
    </row>
    <row r="128" spans="1:14" x14ac:dyDescent="0.25">
      <c r="A128" s="1">
        <v>45493</v>
      </c>
      <c r="B128" s="21">
        <v>5.33E-2</v>
      </c>
      <c r="C128" s="24">
        <f t="shared" ref="C128" si="61">(F128/1000000000000)*B128/4</f>
        <v>0.46565496068475992</v>
      </c>
      <c r="D128" s="24"/>
      <c r="E128" s="8">
        <f t="shared" ref="E128" si="62">F128/1000000000000</f>
        <v>34.945963278405998</v>
      </c>
      <c r="F128" s="9">
        <v>34945963278406</v>
      </c>
      <c r="G128" s="8">
        <f t="shared" ref="G128" si="63">(H128+I128)/1000000000000</f>
        <v>49.259475000000002</v>
      </c>
      <c r="H128" s="31">
        <f t="shared" si="37"/>
        <v>42000000000000</v>
      </c>
      <c r="I128" s="13">
        <v>7259475000000</v>
      </c>
      <c r="J128" s="2">
        <f t="shared" ref="J128" si="64">(F128+H128+I128)/1000000000000</f>
        <v>84.205438278406007</v>
      </c>
      <c r="K128" s="26">
        <f t="shared" ref="K128" si="65">(J128/J127)-1</f>
        <v>1.4039985967962965E-2</v>
      </c>
      <c r="L128" s="3" t="s">
        <v>24</v>
      </c>
      <c r="M128" s="18"/>
      <c r="N128" s="16"/>
    </row>
    <row r="129" spans="1:15" x14ac:dyDescent="0.25">
      <c r="A129" s="1">
        <v>45585</v>
      </c>
      <c r="B129" s="21">
        <v>5.1299999999999998E-2</v>
      </c>
      <c r="C129" s="24">
        <f t="shared" ref="C129" si="66">(F129/1000000000000)*B129/4</f>
        <v>0.45873850834729535</v>
      </c>
      <c r="D129" s="24"/>
      <c r="E129" s="8">
        <f t="shared" ref="E129" si="67">F129/1000000000000</f>
        <v>35.769084471524003</v>
      </c>
      <c r="F129" s="9">
        <v>35769084471524</v>
      </c>
      <c r="G129" s="8">
        <f t="shared" ref="G129" si="68">(H129+I129)/1000000000000</f>
        <v>50.090260999999998</v>
      </c>
      <c r="H129" s="31">
        <f t="shared" si="37"/>
        <v>43000000000000</v>
      </c>
      <c r="I129" s="13">
        <v>7090261000000</v>
      </c>
      <c r="J129" s="2">
        <f t="shared" ref="J129" si="69">(F129+H129+I129)/1000000000000</f>
        <v>85.859345471523994</v>
      </c>
      <c r="K129" s="26">
        <f t="shared" ref="K129" si="70">(J129/J128)-1</f>
        <v>1.9641334656435472E-2</v>
      </c>
      <c r="L129" s="3" t="s">
        <v>24</v>
      </c>
      <c r="M129" s="18"/>
      <c r="N129" s="16"/>
    </row>
    <row r="130" spans="1:15" x14ac:dyDescent="0.25">
      <c r="A130" s="1">
        <v>45677</v>
      </c>
      <c r="B130" s="21">
        <v>4.48E-2</v>
      </c>
      <c r="C130" s="24">
        <f t="shared" ref="C130" si="71">(F130/1000000000000)*B130/4</f>
        <v>0.40541212318215836</v>
      </c>
      <c r="D130" s="24">
        <f>SUM(C127:C130)</f>
        <v>1.7906253326300874</v>
      </c>
      <c r="E130" s="8">
        <f t="shared" ref="E130" si="72">F130/1000000000000</f>
        <v>36.197510998406997</v>
      </c>
      <c r="F130" s="9">
        <v>36197510998407</v>
      </c>
      <c r="G130" s="8">
        <f t="shared" ref="G130" si="73">(H130+I130)/1000000000000</f>
        <v>50.885303</v>
      </c>
      <c r="H130" s="31">
        <f t="shared" si="37"/>
        <v>44000000000000</v>
      </c>
      <c r="I130" s="13">
        <v>6885303000000</v>
      </c>
      <c r="J130" s="2">
        <f t="shared" ref="J130" si="74">(F130+H130+I130)/1000000000000</f>
        <v>87.082813998407005</v>
      </c>
      <c r="K130" s="26">
        <f t="shared" ref="K130" si="75">(J130/J129)-1</f>
        <v>1.4249683830734439E-2</v>
      </c>
      <c r="L130" s="3" t="s">
        <v>24</v>
      </c>
      <c r="M130" s="18">
        <f>(J130/J126)-1</f>
        <v>6.465356968452296E-2</v>
      </c>
      <c r="N130" s="16">
        <f>(J130/J114)-1</f>
        <v>0.37755165557255199</v>
      </c>
    </row>
    <row r="131" spans="1:15" x14ac:dyDescent="0.25">
      <c r="A131" s="1">
        <v>45767</v>
      </c>
      <c r="B131" s="21">
        <v>4.3299999999999998E-2</v>
      </c>
      <c r="C131" s="24">
        <f t="shared" ref="C131" si="76">(F131/1000000000000)*B131/4</f>
        <v>0.39205422138128893</v>
      </c>
      <c r="D131" s="24"/>
      <c r="E131" s="8">
        <f t="shared" ref="E131" si="77">F131/1000000000000</f>
        <v>36.217480035222998</v>
      </c>
      <c r="F131" s="9">
        <v>36217480035223</v>
      </c>
      <c r="G131" s="8">
        <f t="shared" ref="G131" si="78">(H131+I131)/1000000000000</f>
        <v>51.028139000000003</v>
      </c>
      <c r="H131" s="31">
        <f>H130+250000000000</f>
        <v>44250000000000</v>
      </c>
      <c r="I131" s="13">
        <v>6778139000000</v>
      </c>
      <c r="J131" s="2">
        <f t="shared" ref="J131" si="79">(F131+H131+I131)/1000000000000</f>
        <v>87.245619035223001</v>
      </c>
      <c r="K131" s="26">
        <f t="shared" ref="K131" si="80">(J131/J130)-1</f>
        <v>1.8695426725527931E-3</v>
      </c>
      <c r="L131" s="3" t="s">
        <v>14</v>
      </c>
      <c r="M131" s="18"/>
      <c r="N131" s="16"/>
    </row>
    <row r="132" spans="1:15" x14ac:dyDescent="0.25">
      <c r="A132" s="1"/>
      <c r="B132" s="21"/>
      <c r="C132" s="24"/>
      <c r="D132" s="24"/>
      <c r="E132" s="8"/>
      <c r="F132" s="9"/>
      <c r="G132" s="8"/>
      <c r="H132" s="31"/>
      <c r="I132" s="13"/>
      <c r="J132" s="2"/>
      <c r="K132" s="26"/>
      <c r="L132" s="3"/>
      <c r="M132" s="18"/>
      <c r="N132" s="16"/>
    </row>
    <row r="133" spans="1:15" x14ac:dyDescent="0.25">
      <c r="A133" s="1"/>
      <c r="B133" s="21"/>
      <c r="C133" s="24"/>
      <c r="D133" s="24"/>
      <c r="E133" s="8"/>
      <c r="F133" s="9"/>
      <c r="G133" s="8"/>
      <c r="H133" s="31"/>
      <c r="I133" s="13"/>
      <c r="J133" s="2"/>
      <c r="K133" s="26"/>
      <c r="L133" s="3"/>
      <c r="M133" s="18"/>
      <c r="N133" s="16"/>
    </row>
    <row r="134" spans="1:15" x14ac:dyDescent="0.25">
      <c r="A134" s="1"/>
      <c r="B134" s="21"/>
      <c r="C134" s="24"/>
      <c r="D134" s="24"/>
      <c r="E134" s="8"/>
      <c r="F134" s="9"/>
      <c r="G134" s="8"/>
      <c r="H134" s="31"/>
      <c r="I134" s="13"/>
      <c r="J134" s="2"/>
      <c r="K134" s="26"/>
      <c r="L134" s="3"/>
      <c r="M134" s="18"/>
      <c r="N134" s="16"/>
    </row>
    <row r="135" spans="1:15" x14ac:dyDescent="0.25">
      <c r="A135" s="1"/>
      <c r="B135" s="21"/>
      <c r="C135" s="24"/>
      <c r="D135" s="24"/>
      <c r="E135" s="8"/>
      <c r="F135" s="9"/>
      <c r="G135" s="8"/>
      <c r="H135" s="8"/>
      <c r="I135" s="13"/>
      <c r="J135" s="2"/>
      <c r="K135" s="26"/>
      <c r="L135" s="3"/>
      <c r="M135" s="18"/>
      <c r="N135" s="16"/>
    </row>
    <row r="136" spans="1:15" x14ac:dyDescent="0.25">
      <c r="A136" s="1"/>
      <c r="B136" s="21"/>
      <c r="C136" s="24"/>
      <c r="D136" s="24"/>
      <c r="E136" s="8"/>
      <c r="F136" s="9"/>
      <c r="G136" s="8"/>
      <c r="H136" s="8"/>
      <c r="I136" s="13"/>
      <c r="J136" s="2"/>
      <c r="K136" s="26"/>
      <c r="L136" s="3"/>
      <c r="M136" s="18"/>
      <c r="N136" s="16"/>
    </row>
    <row r="137" spans="1:15" x14ac:dyDescent="0.25">
      <c r="A137" s="1"/>
      <c r="B137" s="21"/>
      <c r="C137" s="24"/>
      <c r="D137" s="24"/>
      <c r="E137" s="8"/>
      <c r="F137" s="9"/>
      <c r="G137" s="8"/>
      <c r="H137" s="8"/>
      <c r="I137" s="13"/>
      <c r="J137" s="2"/>
      <c r="K137" s="26"/>
      <c r="L137" s="3"/>
      <c r="M137" s="18"/>
      <c r="N137" s="16"/>
    </row>
    <row r="138" spans="1:15" x14ac:dyDescent="0.25">
      <c r="A138" s="1"/>
      <c r="B138" s="21"/>
      <c r="C138" s="24"/>
      <c r="D138" s="24"/>
      <c r="E138" s="8"/>
      <c r="F138" s="9"/>
      <c r="G138" s="8"/>
      <c r="H138" s="8"/>
      <c r="I138" s="13"/>
      <c r="J138" s="2"/>
      <c r="K138" s="26"/>
      <c r="L138" s="3"/>
      <c r="M138" s="18"/>
      <c r="N138" s="16"/>
    </row>
    <row r="139" spans="1:15" x14ac:dyDescent="0.25">
      <c r="A139" s="1"/>
      <c r="B139" s="1"/>
      <c r="C139" s="1"/>
      <c r="D139" s="1"/>
      <c r="E139" s="8"/>
      <c r="F139" s="14"/>
      <c r="G139" s="8"/>
      <c r="H139" s="8"/>
      <c r="I139" s="13"/>
      <c r="J139" s="19" t="s">
        <v>19</v>
      </c>
      <c r="K139" s="22">
        <f>AVERAGE(K3:K138)</f>
        <v>2.3197485535188484E-2</v>
      </c>
      <c r="L139" s="20"/>
      <c r="M139" s="18"/>
    </row>
    <row r="140" spans="1:15" x14ac:dyDescent="0.25">
      <c r="A140" s="1"/>
      <c r="B140" s="1"/>
      <c r="C140" s="1"/>
      <c r="D140" s="1"/>
      <c r="E140" s="8"/>
      <c r="F140" s="14"/>
      <c r="G140" s="8"/>
      <c r="H140" s="8"/>
      <c r="I140" s="13"/>
      <c r="J140" s="19" t="s">
        <v>23</v>
      </c>
      <c r="K140" s="22">
        <f>MAX(K3:K138)</f>
        <v>8.7260730772557027E-2</v>
      </c>
      <c r="L140" s="20"/>
      <c r="M140" s="18"/>
    </row>
    <row r="141" spans="1:15" x14ac:dyDescent="0.25">
      <c r="I141" s="12"/>
      <c r="L141" s="19" t="s">
        <v>16</v>
      </c>
      <c r="M141" s="22">
        <f>AVERAGE(M6:M138)</f>
        <v>0.1003001635768578</v>
      </c>
    </row>
    <row r="142" spans="1:15" x14ac:dyDescent="0.25">
      <c r="A142" s="1"/>
      <c r="B142" s="1"/>
      <c r="C142" s="1"/>
      <c r="D142" s="1"/>
      <c r="E142" s="8"/>
      <c r="F142" s="9"/>
      <c r="G142" s="20" t="s">
        <v>26</v>
      </c>
      <c r="H142" s="20"/>
      <c r="I142" s="13">
        <f>MAX(I2:I138)</f>
        <v>9005390000000</v>
      </c>
      <c r="J142" s="2"/>
      <c r="M142" s="19" t="s">
        <v>17</v>
      </c>
      <c r="N142" s="22">
        <f>AVERAGE(N18:N138)</f>
        <v>0.46740691898154085</v>
      </c>
    </row>
    <row r="143" spans="1:15" x14ac:dyDescent="0.25">
      <c r="F143" s="3"/>
      <c r="G143" s="15" t="s">
        <v>27</v>
      </c>
      <c r="H143" s="15"/>
      <c r="I143" s="30">
        <f>I131/I142</f>
        <v>0.75267578639015076</v>
      </c>
      <c r="N143" s="19" t="s">
        <v>18</v>
      </c>
      <c r="O143" s="22">
        <f>AVERAGE(O34:O138)</f>
        <v>1.2214120776181598</v>
      </c>
    </row>
    <row r="144" spans="1:15" x14ac:dyDescent="0.25">
      <c r="A144" s="25"/>
      <c r="B144" s="25" t="s">
        <v>25</v>
      </c>
      <c r="I144" s="12"/>
    </row>
    <row r="145" spans="1:10" x14ac:dyDescent="0.25">
      <c r="A145" s="25"/>
      <c r="B145" s="25"/>
      <c r="I145" s="12"/>
    </row>
    <row r="146" spans="1:10" x14ac:dyDescent="0.25">
      <c r="A146" t="s">
        <v>30</v>
      </c>
      <c r="B146" s="25"/>
      <c r="I146" s="12"/>
    </row>
    <row r="147" spans="1:10" x14ac:dyDescent="0.25">
      <c r="A147" s="32" t="s">
        <v>29</v>
      </c>
      <c r="B147" s="25"/>
      <c r="I147" s="12"/>
    </row>
    <row r="148" spans="1:10" x14ac:dyDescent="0.25">
      <c r="A148" s="32" t="s">
        <v>32</v>
      </c>
      <c r="B148" s="25"/>
      <c r="I148" s="12"/>
    </row>
    <row r="149" spans="1:10" x14ac:dyDescent="0.25">
      <c r="A149" t="s">
        <v>31</v>
      </c>
    </row>
    <row r="150" spans="1:10" x14ac:dyDescent="0.25">
      <c r="A150" t="s">
        <v>33</v>
      </c>
      <c r="G150" s="15"/>
      <c r="H150" s="15"/>
      <c r="I150" s="13"/>
    </row>
    <row r="151" spans="1:10" x14ac:dyDescent="0.25">
      <c r="A151" t="s">
        <v>34</v>
      </c>
      <c r="G151" s="28"/>
      <c r="H151" s="28"/>
      <c r="I151" s="27"/>
    </row>
    <row r="152" spans="1:10" x14ac:dyDescent="0.25">
      <c r="G152" s="28"/>
      <c r="H152" s="28"/>
      <c r="I152" s="27"/>
    </row>
    <row r="153" spans="1:10" x14ac:dyDescent="0.25">
      <c r="G153" s="28"/>
      <c r="H153" s="28"/>
      <c r="I153" s="27"/>
    </row>
    <row r="154" spans="1:10" x14ac:dyDescent="0.25">
      <c r="G154" s="28"/>
      <c r="H154" s="28"/>
      <c r="I154" s="27"/>
    </row>
    <row r="155" spans="1:10" x14ac:dyDescent="0.25">
      <c r="G155" s="28"/>
      <c r="H155" s="28"/>
      <c r="I155" s="27"/>
      <c r="J155" s="25"/>
    </row>
    <row r="156" spans="1:10" x14ac:dyDescent="0.25">
      <c r="G156" s="28"/>
      <c r="H156" s="28"/>
      <c r="I156" s="27"/>
    </row>
    <row r="157" spans="1:10" x14ac:dyDescent="0.25">
      <c r="G157" s="28"/>
      <c r="H157" s="28"/>
      <c r="I157" s="27"/>
    </row>
    <row r="158" spans="1:10" x14ac:dyDescent="0.25">
      <c r="G158" s="19"/>
      <c r="H158" s="19"/>
      <c r="I158" s="23"/>
    </row>
    <row r="159" spans="1:10" x14ac:dyDescent="0.25">
      <c r="G159" s="19"/>
      <c r="H159" s="19"/>
      <c r="I159" s="23"/>
    </row>
    <row r="160" spans="1:10" x14ac:dyDescent="0.25">
      <c r="G160" s="19"/>
      <c r="H160" s="19"/>
      <c r="I160" s="29"/>
    </row>
    <row r="161" spans="7:9" x14ac:dyDescent="0.25">
      <c r="G161" s="19"/>
      <c r="H161" s="19"/>
      <c r="I161" s="29"/>
    </row>
    <row r="162" spans="7:9" x14ac:dyDescent="0.25">
      <c r="G162" s="19"/>
      <c r="H162" s="19"/>
      <c r="I162" s="29"/>
    </row>
    <row r="163" spans="7:9" x14ac:dyDescent="0.25">
      <c r="G163" s="19"/>
      <c r="H163" s="19"/>
      <c r="I163" s="29"/>
    </row>
    <row r="164" spans="7:9" x14ac:dyDescent="0.25">
      <c r="G164" s="19"/>
      <c r="H164" s="19"/>
      <c r="I164" s="29"/>
    </row>
    <row r="165" spans="7:9" x14ac:dyDescent="0.25">
      <c r="G165" s="19"/>
      <c r="H165" s="19"/>
      <c r="I165" s="29"/>
    </row>
    <row r="166" spans="7:9" x14ac:dyDescent="0.25">
      <c r="G166" s="19"/>
      <c r="H166" s="19"/>
      <c r="I166" s="29"/>
    </row>
    <row r="167" spans="7:9" x14ac:dyDescent="0.25">
      <c r="G167" s="19"/>
      <c r="H167" s="19"/>
      <c r="I167" s="29"/>
    </row>
    <row r="168" spans="7:9" x14ac:dyDescent="0.25">
      <c r="G168" s="19"/>
      <c r="H168" s="19"/>
      <c r="I168" s="29"/>
    </row>
    <row r="169" spans="7:9" x14ac:dyDescent="0.25">
      <c r="G169" s="19"/>
      <c r="H169" s="19"/>
      <c r="I169" s="27"/>
    </row>
    <row r="170" spans="7:9" x14ac:dyDescent="0.25">
      <c r="G170" s="19"/>
      <c r="H170" s="19"/>
      <c r="I170" s="27"/>
    </row>
    <row r="171" spans="7:9" x14ac:dyDescent="0.25">
      <c r="G171" s="19"/>
      <c r="H171" s="19"/>
      <c r="I171" s="27"/>
    </row>
    <row r="172" spans="7:9" x14ac:dyDescent="0.25">
      <c r="G172" s="19"/>
      <c r="H172" s="19"/>
      <c r="I172" s="29"/>
    </row>
    <row r="173" spans="7:9" x14ac:dyDescent="0.25">
      <c r="G173" s="19"/>
      <c r="H173" s="19"/>
      <c r="I173" s="27"/>
    </row>
    <row r="174" spans="7:9" x14ac:dyDescent="0.25">
      <c r="G174" s="19"/>
      <c r="H174" s="19"/>
      <c r="I174" s="27"/>
    </row>
    <row r="175" spans="7:9" x14ac:dyDescent="0.25">
      <c r="G175" s="19"/>
      <c r="H175" s="19"/>
      <c r="I175" s="27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D17" sqref="D17"/>
    </sheetView>
  </sheetViews>
  <sheetFormatPr defaultRowHeight="15" x14ac:dyDescent="0.25"/>
  <sheetData>
    <row r="1" spans="1:2" x14ac:dyDescent="0.25">
      <c r="A1" s="4"/>
      <c r="B1" s="6"/>
    </row>
    <row r="2" spans="1:2" x14ac:dyDescent="0.25">
      <c r="A2" s="4"/>
      <c r="B2" s="6"/>
    </row>
    <row r="3" spans="1:2" x14ac:dyDescent="0.25">
      <c r="A3" s="4"/>
      <c r="B3" s="6"/>
    </row>
    <row r="4" spans="1:2" x14ac:dyDescent="0.25">
      <c r="A4" s="4"/>
      <c r="B4" s="6"/>
    </row>
    <row r="5" spans="1:2" x14ac:dyDescent="0.25">
      <c r="A5" s="4"/>
      <c r="B5" s="6"/>
    </row>
    <row r="6" spans="1:2" x14ac:dyDescent="0.25">
      <c r="A6" s="4"/>
      <c r="B6" s="6"/>
    </row>
    <row r="7" spans="1:2" x14ac:dyDescent="0.25">
      <c r="A7" s="4"/>
      <c r="B7" s="6"/>
    </row>
    <row r="8" spans="1:2" x14ac:dyDescent="0.25">
      <c r="A8" s="4"/>
      <c r="B8" s="6"/>
    </row>
    <row r="9" spans="1:2" x14ac:dyDescent="0.25">
      <c r="A9" s="4"/>
      <c r="B9" s="6"/>
    </row>
    <row r="10" spans="1:2" x14ac:dyDescent="0.25">
      <c r="A10" s="4"/>
      <c r="B10" s="6"/>
    </row>
    <row r="11" spans="1:2" x14ac:dyDescent="0.25">
      <c r="A11" s="4"/>
      <c r="B11" s="6"/>
    </row>
    <row r="12" spans="1:2" x14ac:dyDescent="0.25">
      <c r="A12" s="4"/>
      <c r="B12" s="6"/>
    </row>
    <row r="13" spans="1:2" x14ac:dyDescent="0.25">
      <c r="A13" s="4"/>
      <c r="B13" s="6"/>
    </row>
    <row r="14" spans="1:2" x14ac:dyDescent="0.25">
      <c r="A14" s="4"/>
      <c r="B14" s="6"/>
    </row>
    <row r="15" spans="1:2" x14ac:dyDescent="0.25">
      <c r="A15" s="4"/>
      <c r="B15" s="6"/>
    </row>
    <row r="16" spans="1:2" x14ac:dyDescent="0.25">
      <c r="A16" s="4"/>
      <c r="B16" s="6"/>
    </row>
    <row r="17" spans="1:2" x14ac:dyDescent="0.25">
      <c r="A17" s="4"/>
      <c r="B17" s="6"/>
    </row>
    <row r="18" spans="1:2" x14ac:dyDescent="0.25">
      <c r="A18" s="4"/>
      <c r="B18" s="6"/>
    </row>
    <row r="19" spans="1:2" x14ac:dyDescent="0.25">
      <c r="A19" s="4"/>
      <c r="B19" s="6"/>
    </row>
    <row r="20" spans="1:2" x14ac:dyDescent="0.25">
      <c r="A20" s="4"/>
      <c r="B20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Davis</dc:creator>
  <cp:lastModifiedBy>Brian Davis</cp:lastModifiedBy>
  <dcterms:created xsi:type="dcterms:W3CDTF">2012-03-18T03:22:11Z</dcterms:created>
  <dcterms:modified xsi:type="dcterms:W3CDTF">2025-04-18T23:47:44Z</dcterms:modified>
</cp:coreProperties>
</file>